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ranzcr-my.sharepoint.com/personal/vanessa_banda_ranzcr_edu_au/Documents/CCINR/"/>
    </mc:Choice>
  </mc:AlternateContent>
  <xr:revisionPtr revIDLastSave="0" documentId="8_{B3D6DC6A-9F4E-4540-984D-BC791CB2B7B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R logbook - information" sheetId="2" r:id="rId1"/>
    <sheet name="INR Logbook - Data" sheetId="1" r:id="rId2"/>
    <sheet name="Review" sheetId="3" state="hidden" r:id="rId3"/>
    <sheet name="CCINR REVIEWER" sheetId="4" r:id="rId4"/>
  </sheets>
  <definedNames>
    <definedName name="_xlnm._FilterDatabase" localSheetId="1" hidden="1">'INR Logbook - Data'!$A$3:$I$35</definedName>
    <definedName name="INR_procedure">'INR Logbook - Data'!$J$4:$J$44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5" i="1" l="1"/>
  <c r="M35" i="1"/>
  <c r="L35" i="1"/>
  <c r="N25" i="1" l="1"/>
  <c r="N13" i="1" l="1"/>
  <c r="N11" i="1"/>
  <c r="N9" i="1"/>
  <c r="N44" i="1"/>
  <c r="N43" i="1"/>
  <c r="N42" i="1"/>
  <c r="N41" i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15" i="1"/>
  <c r="N26" i="1"/>
  <c r="N24" i="1"/>
  <c r="N23" i="1"/>
  <c r="N22" i="1"/>
  <c r="N21" i="1"/>
  <c r="N20" i="1"/>
  <c r="N19" i="1"/>
  <c r="N17" i="1"/>
  <c r="N18" i="1"/>
  <c r="N16" i="1"/>
  <c r="N14" i="1"/>
  <c r="N12" i="1"/>
  <c r="N10" i="1"/>
  <c r="N8" i="1"/>
  <c r="N7" i="1"/>
  <c r="N6" i="1"/>
  <c r="M44" i="1" l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N4" i="1"/>
  <c r="M4" i="1"/>
  <c r="L4" i="1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B4" i="4"/>
  <c r="B3" i="4"/>
  <c r="F18" i="3"/>
  <c r="F14" i="3"/>
  <c r="F6" i="3"/>
  <c r="E41" i="3"/>
  <c r="E37" i="3"/>
  <c r="E29" i="3"/>
  <c r="E25" i="3"/>
  <c r="E21" i="3"/>
  <c r="E17" i="3"/>
  <c r="E13" i="3"/>
  <c r="E12" i="3"/>
  <c r="E9" i="3"/>
  <c r="E8" i="3"/>
  <c r="E6" i="3"/>
  <c r="N5" i="1"/>
  <c r="F34" i="3"/>
  <c r="F30" i="3"/>
  <c r="F26" i="3"/>
  <c r="F10" i="3"/>
  <c r="F7" i="3"/>
  <c r="F3" i="3"/>
  <c r="E34" i="3"/>
  <c r="E30" i="3"/>
  <c r="E26" i="3"/>
  <c r="E18" i="3"/>
  <c r="E14" i="3"/>
  <c r="E10" i="3"/>
  <c r="E7" i="3"/>
  <c r="F38" i="3"/>
  <c r="F22" i="3"/>
  <c r="E33" i="3"/>
  <c r="E5" i="3"/>
  <c r="E4" i="3"/>
  <c r="E2" i="3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" i="4"/>
  <c r="E3" i="3"/>
  <c r="F2" i="3"/>
  <c r="F4" i="3"/>
  <c r="F5" i="3"/>
  <c r="F8" i="3"/>
  <c r="F9" i="3"/>
  <c r="F11" i="3"/>
  <c r="F12" i="3"/>
  <c r="F13" i="3"/>
  <c r="F15" i="3"/>
  <c r="F16" i="3"/>
  <c r="F17" i="3"/>
  <c r="F19" i="3"/>
  <c r="F20" i="3"/>
  <c r="F21" i="3"/>
  <c r="F23" i="3"/>
  <c r="F24" i="3"/>
  <c r="F25" i="3"/>
  <c r="F27" i="3"/>
  <c r="F28" i="3"/>
  <c r="F29" i="3"/>
  <c r="F31" i="3"/>
  <c r="F32" i="3"/>
  <c r="F33" i="3"/>
  <c r="F35" i="3"/>
  <c r="F36" i="3"/>
  <c r="F37" i="3"/>
  <c r="F39" i="3"/>
  <c r="F40" i="3"/>
  <c r="F41" i="3"/>
  <c r="F42" i="3"/>
  <c r="E11" i="3"/>
  <c r="E15" i="3"/>
  <c r="E16" i="3"/>
  <c r="E19" i="3"/>
  <c r="E20" i="3"/>
  <c r="E22" i="3"/>
  <c r="E23" i="3"/>
  <c r="E24" i="3"/>
  <c r="E27" i="3"/>
  <c r="E28" i="3"/>
  <c r="E31" i="3"/>
  <c r="E32" i="3"/>
  <c r="E35" i="3"/>
  <c r="E36" i="3"/>
  <c r="E38" i="3"/>
  <c r="E39" i="3"/>
  <c r="E40" i="3"/>
  <c r="E42" i="3"/>
  <c r="B18" i="3"/>
  <c r="B21" i="3"/>
  <c r="B24" i="3"/>
  <c r="B28" i="3"/>
  <c r="B37" i="3"/>
  <c r="B22" i="3"/>
  <c r="B19" i="3"/>
  <c r="B36" i="3"/>
  <c r="B34" i="3"/>
  <c r="B35" i="3"/>
  <c r="B38" i="3"/>
  <c r="B39" i="3"/>
  <c r="B40" i="3"/>
  <c r="B41" i="3"/>
  <c r="B31" i="3"/>
  <c r="B32" i="3"/>
  <c r="B33" i="3"/>
  <c r="B27" i="3"/>
  <c r="B29" i="3"/>
  <c r="B30" i="3"/>
  <c r="B23" i="3"/>
  <c r="B25" i="3"/>
  <c r="B26" i="3"/>
  <c r="B20" i="3"/>
  <c r="B13" i="3"/>
  <c r="B14" i="3"/>
  <c r="B15" i="3"/>
  <c r="B16" i="3"/>
  <c r="B17" i="3"/>
  <c r="B9" i="3"/>
  <c r="B10" i="3"/>
  <c r="B11" i="3"/>
  <c r="B12" i="3"/>
  <c r="B2" i="3"/>
  <c r="B3" i="3"/>
  <c r="B4" i="3"/>
  <c r="B5" i="3"/>
  <c r="B6" i="3"/>
  <c r="B7" i="3"/>
  <c r="B8" i="3"/>
  <c r="F2" i="4" l="1"/>
  <c r="C34" i="4"/>
  <c r="E3" i="4"/>
  <c r="E2" i="4"/>
  <c r="F3" i="4"/>
  <c r="C13" i="4"/>
  <c r="C31" i="4"/>
  <c r="B43" i="4"/>
  <c r="C21" i="4"/>
  <c r="I5" i="4"/>
  <c r="C42" i="4"/>
  <c r="C9" i="4"/>
  <c r="C18" i="4"/>
  <c r="C27" i="4"/>
  <c r="I6" i="4"/>
  <c r="C12" i="3"/>
  <c r="I5" i="3"/>
  <c r="I6" i="3"/>
  <c r="C41" i="3"/>
  <c r="C17" i="3"/>
  <c r="C33" i="3"/>
  <c r="C26" i="3"/>
  <c r="C8" i="3"/>
  <c r="C30" i="3"/>
  <c r="B42" i="3"/>
  <c r="C20" i="3"/>
</calcChain>
</file>

<file path=xl/sharedStrings.xml><?xml version="1.0" encoding="utf-8"?>
<sst xmlns="http://schemas.openxmlformats.org/spreadsheetml/2006/main" count="202" uniqueCount="71">
  <si>
    <t>Procedure date</t>
  </si>
  <si>
    <t>DOB</t>
  </si>
  <si>
    <t>Procedure</t>
  </si>
  <si>
    <t>dAVF - transvenous - coils</t>
  </si>
  <si>
    <t>Primary Operator</t>
  </si>
  <si>
    <t>Secondary Operator</t>
  </si>
  <si>
    <t>Comments</t>
  </si>
  <si>
    <t>(procedure categories - for info)</t>
  </si>
  <si>
    <t>4.3.      The applicant must provide a supervisor-certified logbook of procedural experience. The Conjoint Committee expects the logbook to demonstrate that the INR training program provided the applicant with exposure to and participation in:</t>
  </si>
  <si>
    <t>(a)  selective intra and extracranial vessel cannulation with microcatheters;</t>
  </si>
  <si>
    <t>(b)  deployment of detachable coils in intracranial aneurysms;</t>
  </si>
  <si>
    <t>(c)  embolisation with particulate and non-particulate material of the head, neck, brain and spine;</t>
  </si>
  <si>
    <t>(d)  extracranial and intracranial balloon angioplasty, remodelling and stenting;</t>
  </si>
  <si>
    <t>(e)  neurophysiological testing, either through chemical means or temporary occlusion;</t>
  </si>
  <si>
    <t>(j)   knowledge of the practice of neurophysiological testing (Wada, temporary balloon occlusion, superselective lignocaine or amytal infusion);</t>
  </si>
  <si>
    <r>
      <t xml:space="preserve">(f)   </t>
    </r>
    <r>
      <rPr>
        <b/>
        <sz val="12"/>
        <color indexed="8"/>
        <rFont val="Verdana"/>
        <family val="2"/>
      </rPr>
      <t>20 cases</t>
    </r>
    <r>
      <rPr>
        <sz val="12"/>
        <color indexed="8"/>
        <rFont val="Verdana"/>
        <family val="2"/>
      </rPr>
      <t xml:space="preserve"> of vascular reconstruction or angioplasty using balloons or stents for ischaemic disease or vasospasm, including 10 as primary operator;</t>
    </r>
  </si>
  <si>
    <r>
      <t xml:space="preserve">(i)  </t>
    </r>
    <r>
      <rPr>
        <b/>
        <sz val="12"/>
        <color indexed="8"/>
        <rFont val="Verdana"/>
        <family val="2"/>
      </rPr>
      <t>60 cases</t>
    </r>
    <r>
      <rPr>
        <sz val="12"/>
        <color indexed="8"/>
        <rFont val="Verdana"/>
        <family val="2"/>
      </rPr>
      <t xml:space="preserve"> of coil embolisation of aneurysm including 20 cases of advanced aneurysm embolisation techniques either with remodelling or stenting, including 30 as primary operator;</t>
    </r>
  </si>
  <si>
    <r>
      <t xml:space="preserve">(h)  </t>
    </r>
    <r>
      <rPr>
        <b/>
        <sz val="12"/>
        <color indexed="8"/>
        <rFont val="Verdana"/>
        <family val="2"/>
      </rPr>
      <t>10 cases</t>
    </r>
    <r>
      <rPr>
        <sz val="12"/>
        <color indexed="8"/>
        <rFont val="Verdana"/>
        <family val="2"/>
      </rPr>
      <t xml:space="preserve"> of liquid embolisation, including 5 as primary operator</t>
    </r>
  </si>
  <si>
    <t>NB use the dropdown to enter Procedure type</t>
  </si>
  <si>
    <t>Aneurysm - coil</t>
  </si>
  <si>
    <t>Aneurysm - vessel sacrifice</t>
  </si>
  <si>
    <t>Aneurysm - other (please specify)</t>
  </si>
  <si>
    <t>Aneurysm - inaccessible</t>
  </si>
  <si>
    <t>Vasospasm - IA chemical infusion (below skull base)</t>
  </si>
  <si>
    <t>Vasospasm - IA chemical infusion (intracranial)</t>
  </si>
  <si>
    <t>Vasospasm - balloon angioplasty</t>
  </si>
  <si>
    <t>Vasospasm - IA chem/angioplasty</t>
  </si>
  <si>
    <t>Stroke - stentriever</t>
  </si>
  <si>
    <t>Stroke - stentriever + intracranial aspiration</t>
  </si>
  <si>
    <t>Stroke - intracranial aspiration</t>
  </si>
  <si>
    <t>Stroke - other technique (please specify)</t>
  </si>
  <si>
    <t>Stroke - inaccessible</t>
  </si>
  <si>
    <t>AVM - glue/liquid embolisation</t>
  </si>
  <si>
    <t>AVM - particles</t>
  </si>
  <si>
    <t>AVM - other technique (please specify)</t>
  </si>
  <si>
    <t>dAVF - transarterial - liquid agent</t>
  </si>
  <si>
    <t>dAVF - transarterial - particles</t>
  </si>
  <si>
    <t>dAVF - transarterial - other (please specify)</t>
  </si>
  <si>
    <t>dAVF - transvenous - liquid agent</t>
  </si>
  <si>
    <t>dAVF - transvenous - other (please specify)</t>
  </si>
  <si>
    <t>CCF (indirect) - coils</t>
  </si>
  <si>
    <t>CCF (indirect) - liquid agent</t>
  </si>
  <si>
    <t>CCF (direct) - coils</t>
  </si>
  <si>
    <t>CCF (direct) - other (please specify)</t>
  </si>
  <si>
    <t>Venous - Sinus manometry</t>
  </si>
  <si>
    <t>Venous - Dural venous stent</t>
  </si>
  <si>
    <t>Venous - Thrombectomy</t>
  </si>
  <si>
    <t>Other INR - angioplasty - intracranial stenosis</t>
  </si>
  <si>
    <t>Other INR - angioplasty+stent - intracranial stenosis</t>
  </si>
  <si>
    <t>Other INR - carotid stent</t>
  </si>
  <si>
    <t>Other INR - tumour embolisation (particles)</t>
  </si>
  <si>
    <t>Other INR - tumour embolisation (liquid agent)</t>
  </si>
  <si>
    <t>Other INR - non-carotid extracranial stent</t>
  </si>
  <si>
    <t>Other INR - head/neck vascular malformation</t>
  </si>
  <si>
    <t>Other INR - please specify</t>
  </si>
  <si>
    <t>Aneurysm - flow diverter +/- coils</t>
  </si>
  <si>
    <t>Aneurysm - coil - balloon remodelling</t>
  </si>
  <si>
    <t>Aneurysm - coil - stent assist</t>
  </si>
  <si>
    <t>Procedure Type</t>
  </si>
  <si>
    <t>UR/MRN</t>
  </si>
  <si>
    <t>CCINR Logbook</t>
  </si>
  <si>
    <t>TOTAL</t>
  </si>
  <si>
    <t>Particles</t>
  </si>
  <si>
    <t>Liquid</t>
  </si>
  <si>
    <t>Primary</t>
  </si>
  <si>
    <t>Secondary</t>
  </si>
  <si>
    <t>Proctor/Supervisor</t>
  </si>
  <si>
    <t>PLEASE INSERT APPLICANT INITIALS TO THE RIGHT</t>
  </si>
  <si>
    <t>Aneurysm - intrasaccular flow disruptor</t>
  </si>
  <si>
    <r>
      <t xml:space="preserve">(k)  </t>
    </r>
    <r>
      <rPr>
        <b/>
        <sz val="12"/>
        <color indexed="8"/>
        <rFont val="Verdana"/>
        <family val="2"/>
      </rPr>
      <t xml:space="preserve"> 50 cases</t>
    </r>
    <r>
      <rPr>
        <sz val="12"/>
        <color indexed="8"/>
        <rFont val="Verdana"/>
        <family val="2"/>
      </rPr>
      <t xml:space="preserve"> of acute endovascular treatment of ischaemic stroke including 10 as primary operator</t>
    </r>
  </si>
  <si>
    <t>(g)  knowledge of the use of particulate embolisation material;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</si>
</sst>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Helvetica"/>
    </font>
    <font>
      <b/>
      <sz val="12"/>
      <color indexed="8"/>
      <name val="Verdana"/>
      <family val="2"/>
    </font>
    <font>
      <sz val="10"/>
      <color rgb="FF000000"/>
      <name val="Helvetica"/>
    </font>
    <font>
      <b/>
      <sz val="10"/>
      <color indexed="8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71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94">
    <xf numFmtId="0" fontId="0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3" fillId="5" borderId="6" xfId="0" applyNumberFormat="1" applyFont="1" applyFill="1" applyBorder="1" applyAlignment="1">
      <alignment horizontal="left" vertical="center"/>
    </xf>
    <xf numFmtId="49" fontId="10" fillId="5" borderId="7" xfId="0" applyNumberFormat="1" applyFont="1" applyFill="1" applyBorder="1" applyAlignment="1">
      <alignment horizontal="left" vertical="center"/>
    </xf>
    <xf numFmtId="0" fontId="3" fillId="5" borderId="7" xfId="0" applyNumberFormat="1" applyFont="1" applyFill="1" applyBorder="1" applyAlignment="1">
      <alignment horizontal="left" vertical="center"/>
    </xf>
    <xf numFmtId="0" fontId="2" fillId="5" borderId="7" xfId="0" applyNumberFormat="1" applyFont="1" applyFill="1" applyBorder="1" applyAlignment="1">
      <alignment horizontal="left" vertical="center" wrapText="1"/>
    </xf>
    <xf numFmtId="0" fontId="2" fillId="5" borderId="8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12" fillId="6" borderId="6" xfId="0" applyFont="1" applyFill="1" applyBorder="1" applyAlignment="1">
      <alignment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vertical="center"/>
    </xf>
    <xf numFmtId="0" fontId="8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2" borderId="1" xfId="0" applyNumberFormat="1" applyFont="1" applyFill="1" applyBorder="1" applyAlignment="1">
      <alignment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1" fillId="13" borderId="1" xfId="0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4" borderId="1" xfId="0" applyNumberFormat="1" applyFont="1" applyFill="1" applyBorder="1" applyAlignment="1">
      <alignment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4" xfId="0" applyNumberFormat="1" applyFont="1" applyFill="1" applyBorder="1" applyAlignment="1">
      <alignment vertical="center"/>
    </xf>
    <xf numFmtId="0" fontId="8" fillId="14" borderId="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15" borderId="2" xfId="0" applyNumberFormat="1" applyFont="1" applyFill="1" applyBorder="1" applyAlignment="1">
      <alignment horizontal="left" vertical="center" wrapText="1"/>
    </xf>
    <xf numFmtId="0" fontId="1" fillId="15" borderId="17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3"/>
  <sheetViews>
    <sheetView tabSelected="1" topLeftCell="A3" workbookViewId="0">
      <selection activeCell="A15" sqref="A15"/>
    </sheetView>
  </sheetViews>
  <sheetFormatPr defaultColWidth="11.19921875" defaultRowHeight="15" x14ac:dyDescent="0.3"/>
  <cols>
    <col min="1" max="1" width="103.06640625" customWidth="1"/>
  </cols>
  <sheetData>
    <row r="1" spans="1:1" ht="57.9" customHeight="1" x14ac:dyDescent="0.3">
      <c r="A1" t="s">
        <v>8</v>
      </c>
    </row>
    <row r="3" spans="1:1" ht="32.15" customHeight="1" x14ac:dyDescent="0.3">
      <c r="A3" t="s">
        <v>9</v>
      </c>
    </row>
    <row r="5" spans="1:1" ht="30" customHeight="1" x14ac:dyDescent="0.3">
      <c r="A5" t="s">
        <v>10</v>
      </c>
    </row>
    <row r="7" spans="1:1" ht="38.15" customHeight="1" x14ac:dyDescent="0.3">
      <c r="A7" t="s">
        <v>11</v>
      </c>
    </row>
    <row r="9" spans="1:1" ht="36.9" customHeight="1" x14ac:dyDescent="0.3">
      <c r="A9" t="s">
        <v>12</v>
      </c>
    </row>
    <row r="11" spans="1:1" ht="30" customHeight="1" x14ac:dyDescent="0.3">
      <c r="A11" t="s">
        <v>13</v>
      </c>
    </row>
    <row r="13" spans="1:1" ht="47.15" customHeight="1" x14ac:dyDescent="0.3">
      <c r="A13" t="s">
        <v>15</v>
      </c>
    </row>
    <row r="15" spans="1:1" ht="32.15" customHeight="1" x14ac:dyDescent="0.3">
      <c r="A15" s="2" t="s">
        <v>70</v>
      </c>
    </row>
    <row r="17" spans="1:1" ht="24.9" customHeight="1" x14ac:dyDescent="0.3">
      <c r="A17" t="s">
        <v>17</v>
      </c>
    </row>
    <row r="19" spans="1:1" ht="42" customHeight="1" x14ac:dyDescent="0.3">
      <c r="A19" t="s">
        <v>16</v>
      </c>
    </row>
    <row r="21" spans="1:1" ht="42.9" customHeight="1" x14ac:dyDescent="0.3">
      <c r="A21" t="s">
        <v>14</v>
      </c>
    </row>
    <row r="23" spans="1:1" ht="30" customHeight="1" x14ac:dyDescent="0.3">
      <c r="A23" s="2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788"/>
  <sheetViews>
    <sheetView showGridLines="0" workbookViewId="0">
      <pane xSplit="1" ySplit="3" topLeftCell="B4" activePane="bottomRight" state="frozenSplit"/>
      <selection pane="topRight"/>
      <selection pane="bottomLeft"/>
      <selection pane="bottomRight" activeCell="F13" sqref="F13"/>
    </sheetView>
  </sheetViews>
  <sheetFormatPr defaultColWidth="9" defaultRowHeight="18" customHeight="1" x14ac:dyDescent="0.3"/>
  <cols>
    <col min="1" max="1" width="4" style="1" customWidth="1"/>
    <col min="2" max="2" width="10.6640625" style="23" customWidth="1"/>
    <col min="3" max="3" width="9.59765625" style="22" customWidth="1"/>
    <col min="4" max="4" width="10.46484375" style="24" customWidth="1"/>
    <col min="5" max="5" width="34.6640625" style="1" bestFit="1" customWidth="1"/>
    <col min="6" max="6" width="11.6640625" style="1" customWidth="1"/>
    <col min="7" max="7" width="13.59765625" style="1" bestFit="1" customWidth="1"/>
    <col min="8" max="8" width="13.59765625" style="81" customWidth="1"/>
    <col min="9" max="9" width="53" style="1" customWidth="1"/>
    <col min="10" max="10" width="36.9296875" style="1" hidden="1" customWidth="1"/>
    <col min="11" max="11" width="30.06640625" style="1" bestFit="1" customWidth="1"/>
    <col min="12" max="13" width="9" style="81" customWidth="1"/>
    <col min="14" max="14" width="12.46484375" style="81" bestFit="1" customWidth="1"/>
    <col min="15" max="257" width="9" style="15" customWidth="1"/>
    <col min="258" max="16384" width="9" style="15"/>
  </cols>
  <sheetData>
    <row r="1" spans="1:14" ht="18" customHeight="1" thickBot="1" x14ac:dyDescent="0.35">
      <c r="B1" s="13" t="s">
        <v>18</v>
      </c>
      <c r="C1" s="25"/>
      <c r="D1" s="14"/>
      <c r="E1" s="89" t="s">
        <v>67</v>
      </c>
      <c r="F1" s="90"/>
      <c r="G1" s="10"/>
    </row>
    <row r="2" spans="1:14" ht="16" thickBot="1" x14ac:dyDescent="0.35">
      <c r="A2" s="91" t="s">
        <v>60</v>
      </c>
      <c r="B2" s="92"/>
      <c r="C2" s="92"/>
      <c r="D2" s="92"/>
      <c r="E2" s="92"/>
      <c r="F2" s="93"/>
      <c r="G2" s="16"/>
      <c r="H2" s="83"/>
      <c r="I2" s="16"/>
    </row>
    <row r="3" spans="1:14" ht="20.399999999999999" customHeight="1" thickBot="1" x14ac:dyDescent="0.35">
      <c r="A3" s="4"/>
      <c r="B3" s="5" t="s">
        <v>0</v>
      </c>
      <c r="C3" s="26" t="s">
        <v>1</v>
      </c>
      <c r="D3" s="6" t="s">
        <v>59</v>
      </c>
      <c r="E3" s="7" t="s">
        <v>2</v>
      </c>
      <c r="F3" s="7" t="s">
        <v>4</v>
      </c>
      <c r="G3" s="8" t="s">
        <v>5</v>
      </c>
      <c r="H3" s="84" t="s">
        <v>66</v>
      </c>
      <c r="I3" s="9" t="s">
        <v>6</v>
      </c>
      <c r="J3" s="10" t="s">
        <v>7</v>
      </c>
      <c r="L3" s="80" t="s">
        <v>64</v>
      </c>
      <c r="M3" s="80" t="s">
        <v>65</v>
      </c>
      <c r="N3" s="80" t="s">
        <v>66</v>
      </c>
    </row>
    <row r="4" spans="1:14" ht="20.399999999999999" customHeight="1" x14ac:dyDescent="0.3">
      <c r="A4" s="17">
        <v>1</v>
      </c>
      <c r="B4" s="18"/>
      <c r="C4" s="18"/>
      <c r="D4" s="27"/>
      <c r="E4" s="19"/>
      <c r="F4" s="29"/>
      <c r="G4" s="20"/>
      <c r="H4" s="85"/>
      <c r="I4" s="20"/>
      <c r="J4" s="11" t="s">
        <v>19</v>
      </c>
      <c r="K4" s="11" t="s">
        <v>19</v>
      </c>
      <c r="L4" s="81">
        <f>COUNTIFS(E2:E1000,"=Aneurysm - coil", F2:F1000,F1)</f>
        <v>0</v>
      </c>
      <c r="M4" s="81">
        <f>COUNTIFS(E2:E1000,"=Aneurysm - coil", G2:G1000,F1)</f>
        <v>0</v>
      </c>
      <c r="N4" s="81">
        <f>COUNTIFS(E2:E1000,"=Aneurysm - coil", H2:H1000,F1)</f>
        <v>0</v>
      </c>
    </row>
    <row r="5" spans="1:14" ht="20.25" customHeight="1" x14ac:dyDescent="0.3">
      <c r="A5" s="17">
        <v>2</v>
      </c>
      <c r="B5" s="21"/>
      <c r="C5" s="21"/>
      <c r="D5" s="28"/>
      <c r="E5" s="12"/>
      <c r="F5" s="11"/>
      <c r="J5" s="11" t="s">
        <v>56</v>
      </c>
      <c r="K5" s="11" t="s">
        <v>56</v>
      </c>
      <c r="L5" s="81">
        <f>COUNTIFS(E2:E1000,"=Aneurysm - coil - balloon remodelling", F2:F1000,F1)</f>
        <v>0</v>
      </c>
      <c r="M5" s="81">
        <f>COUNTIFS(E2:E1000,"=Aneurysm - coil - balloon remodelling", G2:G1000,F1)</f>
        <v>0</v>
      </c>
      <c r="N5" s="81">
        <f>COUNTIFS(E2:E1000,"=Aneurysm - coil - balloon remodelling",H2:H1000,""=F1)</f>
        <v>0</v>
      </c>
    </row>
    <row r="6" spans="1:14" ht="20.25" customHeight="1" x14ac:dyDescent="0.3">
      <c r="A6" s="17">
        <v>3</v>
      </c>
      <c r="B6" s="21"/>
      <c r="C6" s="21"/>
      <c r="D6" s="28"/>
      <c r="E6" s="12"/>
      <c r="F6" s="11"/>
      <c r="J6" s="11" t="s">
        <v>57</v>
      </c>
      <c r="K6" s="11" t="s">
        <v>57</v>
      </c>
      <c r="L6" s="82">
        <f>COUNTIFS(E2:E1000,"=Aneurysm - coil - stent assist", F2:F1000,F1)</f>
        <v>0</v>
      </c>
      <c r="M6" s="81">
        <f>COUNTIFS(E2:E1000,"=Aneurysm - coil - stent assist", G2:G1000,F1)</f>
        <v>0</v>
      </c>
      <c r="N6" s="81">
        <f>COUNTIFS(E2:E1000,"=Aneurysm - coil - stent assist", H2:H1000,F1)</f>
        <v>0</v>
      </c>
    </row>
    <row r="7" spans="1:14" ht="20.25" customHeight="1" x14ac:dyDescent="0.3">
      <c r="A7" s="17">
        <v>4</v>
      </c>
      <c r="B7" s="21"/>
      <c r="C7" s="21"/>
      <c r="D7" s="28"/>
      <c r="E7" s="12"/>
      <c r="F7" s="11"/>
      <c r="J7" s="11" t="s">
        <v>68</v>
      </c>
      <c r="K7" s="11" t="s">
        <v>68</v>
      </c>
      <c r="L7" s="82">
        <f>COUNTIFS(E2:E1000,"=Aneurysm - intrasaccular flow disruptor", F2:F1000,F1)</f>
        <v>0</v>
      </c>
      <c r="M7" s="81">
        <f>COUNTIFS(E2:E1000,"=Aneurysm - intrasaccular flow disruptor", G2:G1000,F1)</f>
        <v>0</v>
      </c>
      <c r="N7" s="81">
        <f>COUNTIFS(E3:E1001,"=Aneurysm - intrasaccular flow disruptor", H2:H1000,F1)</f>
        <v>0</v>
      </c>
    </row>
    <row r="8" spans="1:14" ht="20.25" customHeight="1" x14ac:dyDescent="0.3">
      <c r="A8" s="17">
        <v>5</v>
      </c>
      <c r="B8" s="21"/>
      <c r="C8" s="21"/>
      <c r="D8" s="28"/>
      <c r="E8" s="12"/>
      <c r="F8" s="11"/>
      <c r="J8" s="11" t="s">
        <v>55</v>
      </c>
      <c r="K8" s="11" t="s">
        <v>55</v>
      </c>
      <c r="L8" s="81">
        <f>COUNTIFS(E2:E1000,"=Aneurysm - flow diverter +/- coils", F2:F1000,F1)</f>
        <v>0</v>
      </c>
      <c r="M8" s="81">
        <f>COUNTIFS(E2:E1000,"=Aneurysm - flow diverter +/- coils", G2:G1000,F1)</f>
        <v>0</v>
      </c>
      <c r="N8" s="81">
        <f>COUNTIFS(E4:E1002,"=Aneurysm - flow diverter +/- coils", H2:H1000,F1)</f>
        <v>0</v>
      </c>
    </row>
    <row r="9" spans="1:14" ht="20.25" customHeight="1" x14ac:dyDescent="0.3">
      <c r="A9" s="17">
        <v>6</v>
      </c>
      <c r="B9" s="21"/>
      <c r="C9" s="21"/>
      <c r="D9" s="28"/>
      <c r="E9" s="12"/>
      <c r="F9" s="11"/>
      <c r="J9" s="11" t="s">
        <v>20</v>
      </c>
      <c r="K9" s="11" t="s">
        <v>20</v>
      </c>
      <c r="L9" s="81">
        <f>COUNTIFS(E2:E1000,"=Aneurysm - vessel sacrifice", F2:F1000,F1)</f>
        <v>0</v>
      </c>
      <c r="M9" s="81">
        <f>COUNTIFS(E2:E1000,"=Aneurysm - vessel sacrifice", G2:G1000,F1)</f>
        <v>0</v>
      </c>
      <c r="N9" s="81">
        <f>COUNTIFS(E4:E1002,"=Aneurysm - vessel sacrifice", H2:H1000,F1)</f>
        <v>0</v>
      </c>
    </row>
    <row r="10" spans="1:14" ht="20.25" customHeight="1" x14ac:dyDescent="0.3">
      <c r="A10" s="17">
        <v>7</v>
      </c>
      <c r="B10" s="21"/>
      <c r="C10" s="21"/>
      <c r="D10" s="28"/>
      <c r="E10" s="12"/>
      <c r="F10" s="11"/>
      <c r="J10" s="11" t="s">
        <v>22</v>
      </c>
      <c r="K10" s="11" t="s">
        <v>22</v>
      </c>
      <c r="L10" s="81">
        <f>COUNTIFS(E2:E1000,"=Aneurysm - inaccessible", F2:F1000,F1)</f>
        <v>0</v>
      </c>
      <c r="M10" s="81">
        <f>COUNTIFS(E2:E1000,"=Aneurysm - inaccessible", G2:G1000,F1)</f>
        <v>0</v>
      </c>
      <c r="N10" s="81">
        <f>COUNTIFS(E4:E1002,"=Aneurysm - inaccessible", H2:H1000,F1)</f>
        <v>0</v>
      </c>
    </row>
    <row r="11" spans="1:14" ht="20.25" customHeight="1" x14ac:dyDescent="0.3">
      <c r="A11" s="17">
        <v>8</v>
      </c>
      <c r="B11" s="21"/>
      <c r="C11" s="21"/>
      <c r="D11" s="28"/>
      <c r="E11" s="12"/>
      <c r="F11" s="11"/>
      <c r="J11" s="11" t="s">
        <v>21</v>
      </c>
      <c r="K11" s="11" t="s">
        <v>21</v>
      </c>
      <c r="L11" s="81">
        <f>COUNTIFS(E2:E1000,"=Aneurysm - other (please specify)", F2:F1000,F1)</f>
        <v>0</v>
      </c>
      <c r="M11" s="81">
        <f>COUNTIFS(E2:E1000,"=Aneurysm - other (please specify", G2:G1000,F1)</f>
        <v>0</v>
      </c>
      <c r="N11" s="81">
        <f>COUNTIFS(E4:E1002,"=Aneurysm - other (please specify", H2:H1000,F1)</f>
        <v>0</v>
      </c>
    </row>
    <row r="12" spans="1:14" ht="20.25" customHeight="1" x14ac:dyDescent="0.3">
      <c r="A12" s="17">
        <v>9</v>
      </c>
      <c r="B12" s="21"/>
      <c r="C12" s="21"/>
      <c r="D12" s="28"/>
      <c r="E12" s="12"/>
      <c r="F12" s="11"/>
      <c r="J12" s="11" t="s">
        <v>23</v>
      </c>
      <c r="K12" s="11" t="s">
        <v>23</v>
      </c>
      <c r="L12" s="81">
        <f>COUNTIFS(E2:E1000,"=vasospasm - ia chemical infusion (below skull base)", F2:F1000,F1)</f>
        <v>0</v>
      </c>
      <c r="M12" s="81">
        <f>COUNTIFS(E2:E1000,"=vasospasm - ia chemical infusion (below skull base)", G2:G1000,F1)</f>
        <v>0</v>
      </c>
      <c r="N12" s="81">
        <f>COUNTIFS(E4:E1002,"=vasospasm - ia chemical infusion (below skull base)", H2:H1000,F1)</f>
        <v>0</v>
      </c>
    </row>
    <row r="13" spans="1:14" ht="20.25" customHeight="1" x14ac:dyDescent="0.3">
      <c r="A13" s="17">
        <v>10</v>
      </c>
      <c r="B13" s="21"/>
      <c r="C13" s="21"/>
      <c r="D13" s="28"/>
      <c r="E13" s="12"/>
      <c r="F13" s="11"/>
      <c r="J13" s="11" t="s">
        <v>24</v>
      </c>
      <c r="K13" s="11" t="s">
        <v>24</v>
      </c>
      <c r="L13" s="81">
        <f>COUNTIFS(E2:E1000,"=vasospasm - ia chemical infusion (intracranial)", F2:F1000,F1)</f>
        <v>0</v>
      </c>
      <c r="M13" s="81">
        <f>COUNTIFS(E2:E1000,"=vasospasm - ia chemical infusion (intracranial)", G2:G1000,F1)</f>
        <v>0</v>
      </c>
      <c r="N13" s="81">
        <f>COUNTIFS(E4:E1002,"=vasospasm - ia chemical infusion (intracranial)", H2:H1000,F1)</f>
        <v>0</v>
      </c>
    </row>
    <row r="14" spans="1:14" ht="20.25" customHeight="1" x14ac:dyDescent="0.3">
      <c r="A14" s="17">
        <v>11</v>
      </c>
      <c r="B14" s="21"/>
      <c r="C14" s="21"/>
      <c r="D14" s="28"/>
      <c r="E14" s="12"/>
      <c r="F14" s="11"/>
      <c r="J14" s="11" t="s">
        <v>25</v>
      </c>
      <c r="K14" s="11" t="s">
        <v>25</v>
      </c>
      <c r="L14" s="81">
        <f>COUNTIFS(E2:E1000,"=vasospasm - balloon angioplasty", F2:F1000,F1)</f>
        <v>0</v>
      </c>
      <c r="M14" s="81">
        <f>COUNTIFS(E2:E1000,"=vasospasm - balloon angioplasty", G2:G1000,F1)</f>
        <v>0</v>
      </c>
      <c r="N14" s="81">
        <f>COUNTIFS(E4:E1002,"=vasospasm - balloon angioplasty", H2:H1000,F1)</f>
        <v>0</v>
      </c>
    </row>
    <row r="15" spans="1:14" ht="20.25" customHeight="1" x14ac:dyDescent="0.3">
      <c r="A15" s="17">
        <v>12</v>
      </c>
      <c r="B15" s="21"/>
      <c r="C15" s="21"/>
      <c r="D15" s="28"/>
      <c r="E15" s="12"/>
      <c r="F15" s="11"/>
      <c r="J15" s="11" t="s">
        <v>26</v>
      </c>
      <c r="K15" s="11" t="s">
        <v>26</v>
      </c>
      <c r="L15" s="81">
        <f>COUNTIFS(E2:E1000,"=vasospasm - ia chem/angioplasty", F2:F1000,F1)</f>
        <v>0</v>
      </c>
      <c r="M15" s="81">
        <f>COUNTIFS(E2:E1000,"=vasospasm - ia chem/angioplasty", G2:G1000,F1)</f>
        <v>0</v>
      </c>
      <c r="N15" s="81">
        <f>COUNTIFS(E4:E1002,"=vasospasm - ia chem/angioplasty", H2:H1000,F1)</f>
        <v>0</v>
      </c>
    </row>
    <row r="16" spans="1:14" ht="20.25" customHeight="1" x14ac:dyDescent="0.3">
      <c r="A16" s="17">
        <v>13</v>
      </c>
      <c r="B16" s="21"/>
      <c r="C16" s="21"/>
      <c r="D16" s="28"/>
      <c r="E16" s="12"/>
      <c r="F16" s="11"/>
      <c r="J16" s="11" t="s">
        <v>27</v>
      </c>
      <c r="K16" s="11" t="s">
        <v>27</v>
      </c>
      <c r="L16" s="81">
        <f>COUNTIFS(E2:E1000,"=stroke - stentriever", F2:F1000,F1)</f>
        <v>0</v>
      </c>
      <c r="M16" s="81">
        <f>COUNTIFS(E2:E1000,"=stroke - stentriever", G2:G1000,F1)</f>
        <v>0</v>
      </c>
      <c r="N16" s="81">
        <f>COUNTIFS(E4:E1002,"=stroke - stentriever", H2:H1000,F1)</f>
        <v>0</v>
      </c>
    </row>
    <row r="17" spans="1:14" ht="20.25" customHeight="1" x14ac:dyDescent="0.3">
      <c r="A17" s="17">
        <v>14</v>
      </c>
      <c r="B17" s="21"/>
      <c r="C17" s="21"/>
      <c r="D17" s="28"/>
      <c r="E17" s="12"/>
      <c r="F17" s="11"/>
      <c r="J17" s="11" t="s">
        <v>29</v>
      </c>
      <c r="K17" s="11" t="s">
        <v>29</v>
      </c>
      <c r="L17" s="81">
        <f>COUNTIFS(E2:E1000,"=stroke - intracranial aspiration", F2:F1000,F1)</f>
        <v>0</v>
      </c>
      <c r="M17" s="81">
        <f>COUNTIFS(E2:E1000,"=stroke - intracranial aspiration", G2:G1000,F1)</f>
        <v>0</v>
      </c>
      <c r="N17" s="81">
        <f>COUNTIFS(E4:E1002,"=stroke - intracranial aspiration", H2:H1000,F1)</f>
        <v>0</v>
      </c>
    </row>
    <row r="18" spans="1:14" ht="20.25" customHeight="1" x14ac:dyDescent="0.3">
      <c r="A18" s="17">
        <v>15</v>
      </c>
      <c r="B18" s="21"/>
      <c r="C18" s="21"/>
      <c r="D18" s="28"/>
      <c r="E18" s="12"/>
      <c r="F18" s="11"/>
      <c r="J18" s="11" t="s">
        <v>28</v>
      </c>
      <c r="K18" s="11" t="s">
        <v>28</v>
      </c>
      <c r="L18" s="81">
        <f>COUNTIFS(E2:E1000,"=stroke - stentriever + intracranial aspiration", F2:F1000,F1)</f>
        <v>0</v>
      </c>
      <c r="M18" s="81">
        <f>COUNTIFS(E2:E1000,"=stroke - stentriever + intracranial aspiration", G2:G1000,F1)</f>
        <v>0</v>
      </c>
      <c r="N18" s="81">
        <f>COUNTIFS(E3:E1001,"=stroke - stentriever + intracranial aspiration", H2:H1000,F1)</f>
        <v>0</v>
      </c>
    </row>
    <row r="19" spans="1:14" ht="20.25" customHeight="1" x14ac:dyDescent="0.3">
      <c r="A19" s="17">
        <v>16</v>
      </c>
      <c r="B19" s="21"/>
      <c r="C19" s="21"/>
      <c r="D19" s="28"/>
      <c r="E19" s="12"/>
      <c r="F19" s="11"/>
      <c r="J19" s="11" t="s">
        <v>30</v>
      </c>
      <c r="K19" s="11" t="s">
        <v>30</v>
      </c>
      <c r="L19" s="81">
        <f>COUNTIFS(E2:E1000,"=stroke - other technique (please specify)", F2:F1000,F1)</f>
        <v>0</v>
      </c>
      <c r="M19" s="81">
        <f>COUNTIFS(E2:E1000,"=stroke - other technique (please specify)", G2:G1000,F1)</f>
        <v>0</v>
      </c>
      <c r="N19" s="81">
        <f>COUNTIFS(E4:E1002,"=stroke - other technique (please specify)", H2:H1000,F1)</f>
        <v>0</v>
      </c>
    </row>
    <row r="20" spans="1:14" ht="20.25" customHeight="1" x14ac:dyDescent="0.3">
      <c r="A20" s="17">
        <v>17</v>
      </c>
      <c r="B20" s="21"/>
      <c r="C20" s="21"/>
      <c r="D20" s="28"/>
      <c r="E20" s="12"/>
      <c r="F20" s="11"/>
      <c r="J20" s="11" t="s">
        <v>31</v>
      </c>
      <c r="K20" s="11" t="s">
        <v>31</v>
      </c>
      <c r="L20" s="81">
        <f>COUNTIFS(E2:E1000,"=stroke - inaccessible", F2:F1000,F1)</f>
        <v>0</v>
      </c>
      <c r="M20" s="81">
        <f>COUNTIFS(E2:E1000,"=stroke - inaccessible", G2:G1000,F1)</f>
        <v>0</v>
      </c>
      <c r="N20" s="81">
        <f>COUNTIFS(E4:E1002,"=stroke - inaccessible", H2:H1000,F1)</f>
        <v>0</v>
      </c>
    </row>
    <row r="21" spans="1:14" ht="20.25" customHeight="1" x14ac:dyDescent="0.3">
      <c r="A21" s="17">
        <v>18</v>
      </c>
      <c r="B21" s="21"/>
      <c r="C21" s="21"/>
      <c r="D21" s="28"/>
      <c r="E21" s="12"/>
      <c r="F21" s="11"/>
      <c r="J21" s="11" t="s">
        <v>32</v>
      </c>
      <c r="K21" s="11" t="s">
        <v>32</v>
      </c>
      <c r="L21" s="81">
        <f>COUNTIFS(E2:E1000,"=avm - glue/liquid embolisation", F2:F1000,F1)</f>
        <v>0</v>
      </c>
      <c r="M21" s="81">
        <f>COUNTIFS(E2:E1000,"=avm - glue/liquid embolisation", G2:G1000,F1)</f>
        <v>0</v>
      </c>
      <c r="N21" s="81">
        <f>COUNTIFS(E4:E1002,"=avm - glue/liquid embolisation", H2:H1000,F1)</f>
        <v>0</v>
      </c>
    </row>
    <row r="22" spans="1:14" ht="20.25" customHeight="1" x14ac:dyDescent="0.3">
      <c r="A22" s="17">
        <v>19</v>
      </c>
      <c r="B22" s="21"/>
      <c r="C22" s="21"/>
      <c r="D22" s="28"/>
      <c r="E22" s="12"/>
      <c r="F22" s="11"/>
      <c r="J22" s="11" t="s">
        <v>33</v>
      </c>
      <c r="K22" s="11" t="s">
        <v>33</v>
      </c>
      <c r="L22" s="81">
        <f>COUNTIFS(E2:E1000,"=avm - particles", F2:F1000,F1)</f>
        <v>0</v>
      </c>
      <c r="M22" s="81">
        <f>COUNTIFS(E2:E1000,"=avm - particles", G2:G1000,F1)</f>
        <v>0</v>
      </c>
      <c r="N22" s="81">
        <f>COUNTIFS(E4:E1002,"=avm - particles", H2:H1000,F1)</f>
        <v>0</v>
      </c>
    </row>
    <row r="23" spans="1:14" ht="20.25" customHeight="1" x14ac:dyDescent="0.3">
      <c r="A23" s="17">
        <v>20</v>
      </c>
      <c r="B23" s="21"/>
      <c r="C23" s="21"/>
      <c r="D23" s="28"/>
      <c r="E23" s="12"/>
      <c r="F23" s="11"/>
      <c r="J23" s="11" t="s">
        <v>34</v>
      </c>
      <c r="K23" s="11" t="s">
        <v>34</v>
      </c>
      <c r="L23" s="81">
        <f>COUNTIFS(E2:E1000,"=avm - other technique (please specify)", F2:F1000,F1)</f>
        <v>0</v>
      </c>
      <c r="M23" s="81">
        <f>COUNTIFS(E2:E1000,"=avm - other technique (please specify)", G2:G1000,F1)</f>
        <v>0</v>
      </c>
      <c r="N23" s="81">
        <f>COUNTIFS(E4:E1002,"=avm - other technique (please specify)", H2:H1000,F1)</f>
        <v>0</v>
      </c>
    </row>
    <row r="24" spans="1:14" ht="20.25" customHeight="1" x14ac:dyDescent="0.3">
      <c r="A24" s="17">
        <v>21</v>
      </c>
      <c r="B24" s="21"/>
      <c r="C24" s="21"/>
      <c r="D24" s="28"/>
      <c r="E24" s="12"/>
      <c r="F24" s="11"/>
      <c r="J24" s="11" t="s">
        <v>35</v>
      </c>
      <c r="K24" s="11" t="s">
        <v>35</v>
      </c>
      <c r="L24" s="81">
        <f>COUNTIFS(E2:E1000,"=davf - transarterial - liquid agent", F2:F1000,F1)</f>
        <v>0</v>
      </c>
      <c r="M24" s="81">
        <f>COUNTIFS(E2:E1000,"=davf - transarterial - liquid agent", G2:G1000,F1)</f>
        <v>0</v>
      </c>
      <c r="N24" s="81">
        <f>COUNTIFS(E4:E1002,"=davf - transarterial - liquid agent", H2:H1000,F1)</f>
        <v>0</v>
      </c>
    </row>
    <row r="25" spans="1:14" ht="20.25" customHeight="1" x14ac:dyDescent="0.3">
      <c r="A25" s="17">
        <v>22</v>
      </c>
      <c r="B25" s="21"/>
      <c r="C25" s="21"/>
      <c r="D25" s="28"/>
      <c r="E25" s="12"/>
      <c r="F25" s="11"/>
      <c r="J25" s="11" t="s">
        <v>36</v>
      </c>
      <c r="K25" s="11" t="s">
        <v>36</v>
      </c>
      <c r="L25" s="81">
        <f>COUNTIFS(E2:E1000,"=davf - transarterial - particles", F2:F1000,F1)</f>
        <v>0</v>
      </c>
      <c r="M25" s="81">
        <f>COUNTIFS(E2:E1000,"=davf - transarterial - particles", G2:G1000,F1)</f>
        <v>0</v>
      </c>
      <c r="N25" s="81">
        <f>COUNTIFS(E4:E1002,"=davf - transarterial - particles", H2:H1000,F1)</f>
        <v>0</v>
      </c>
    </row>
    <row r="26" spans="1:14" ht="20.25" customHeight="1" x14ac:dyDescent="0.3">
      <c r="A26" s="17">
        <v>23</v>
      </c>
      <c r="B26" s="21"/>
      <c r="C26" s="21"/>
      <c r="D26" s="28"/>
      <c r="E26" s="12"/>
      <c r="F26" s="11"/>
      <c r="J26" s="11" t="s">
        <v>37</v>
      </c>
      <c r="K26" s="11" t="s">
        <v>37</v>
      </c>
      <c r="L26" s="81">
        <f>COUNTIFS(E2:E1000,"=davf - transarterial -other (please specify)", F2:F1000,F1)</f>
        <v>0</v>
      </c>
      <c r="M26" s="81">
        <f>COUNTIFS(E2:E1000,"=davf - transarterial - other (please specify)", G2:G1000,F1)</f>
        <v>0</v>
      </c>
      <c r="N26" s="81">
        <f>COUNTIFS(E3:E1001,"=davf - transarterial - other (please specify)", H2:H1000,F1)</f>
        <v>0</v>
      </c>
    </row>
    <row r="27" spans="1:14" ht="20.25" customHeight="1" x14ac:dyDescent="0.3">
      <c r="A27" s="17">
        <v>24</v>
      </c>
      <c r="B27" s="21"/>
      <c r="C27" s="21"/>
      <c r="D27" s="28"/>
      <c r="E27" s="12"/>
      <c r="F27" s="11"/>
      <c r="J27" s="11" t="s">
        <v>38</v>
      </c>
      <c r="K27" s="11" t="s">
        <v>38</v>
      </c>
      <c r="L27" s="81">
        <f>COUNTIFS(E2:E1000,"=davf - transvenous - liquid agent", F2:F1000,F1)</f>
        <v>0</v>
      </c>
      <c r="M27" s="81">
        <f>COUNTIFS(E2:E1000,"=davf - transvenous - liquid agent", G2:G1000,F1)</f>
        <v>0</v>
      </c>
      <c r="N27" s="81">
        <f>COUNTIFS(E4:E1002,"=davf - transvenous - liquid agent", H2:H1000,F1)</f>
        <v>0</v>
      </c>
    </row>
    <row r="28" spans="1:14" ht="20.25" customHeight="1" x14ac:dyDescent="0.3">
      <c r="A28" s="17">
        <v>25</v>
      </c>
      <c r="B28" s="21"/>
      <c r="C28" s="21"/>
      <c r="D28" s="28"/>
      <c r="E28" s="12"/>
      <c r="F28" s="11"/>
      <c r="J28" s="12" t="s">
        <v>3</v>
      </c>
      <c r="K28" s="12" t="s">
        <v>3</v>
      </c>
      <c r="L28" s="81">
        <f>COUNTIFS(E2:E1000,"=davf - transvenous - coils", F2:F1000,F1)</f>
        <v>0</v>
      </c>
      <c r="M28" s="81">
        <f>COUNTIFS(E2:E1000,"=davf - transvenous - coils", G2:G1000,F1)</f>
        <v>0</v>
      </c>
      <c r="N28" s="81">
        <f>COUNTIFS(E4:E1002,"=davf - transvenous - coils", H2:H1000,F1)</f>
        <v>0</v>
      </c>
    </row>
    <row r="29" spans="1:14" ht="20.25" customHeight="1" x14ac:dyDescent="0.3">
      <c r="A29" s="17">
        <v>26</v>
      </c>
      <c r="B29" s="21"/>
      <c r="C29" s="21"/>
      <c r="D29" s="28"/>
      <c r="E29" s="12"/>
      <c r="F29" s="11"/>
      <c r="J29" s="11" t="s">
        <v>39</v>
      </c>
      <c r="K29" s="11" t="s">
        <v>39</v>
      </c>
      <c r="L29" s="81">
        <f>COUNTIFS(E2:E1000,"=davf - transvenous - other (please specify)", F2:F1000,F1)</f>
        <v>0</v>
      </c>
      <c r="M29" s="81">
        <f>COUNTIFS(E2:E1000,"=davf - transvenous - other (please specify)", G2:G1000,F1)</f>
        <v>0</v>
      </c>
      <c r="N29" s="81">
        <f>COUNTIFS(E4:E1002,"=davf - transvenous - other (please specify)", H2:H1000,F1)</f>
        <v>0</v>
      </c>
    </row>
    <row r="30" spans="1:14" ht="20.25" customHeight="1" x14ac:dyDescent="0.3">
      <c r="A30" s="17">
        <v>27</v>
      </c>
      <c r="B30" s="21"/>
      <c r="C30" s="21"/>
      <c r="D30" s="28"/>
      <c r="E30" s="12"/>
      <c r="F30" s="11"/>
      <c r="J30" s="11" t="s">
        <v>40</v>
      </c>
      <c r="K30" s="11" t="s">
        <v>40</v>
      </c>
      <c r="L30" s="81">
        <f>COUNTIFS(E2:E1000,"=ccf (indirect) - coils", F2:F1000,F1)</f>
        <v>0</v>
      </c>
      <c r="M30" s="81">
        <f>COUNTIFS(E2:E1000,"=ccf (indirect) - coils", G2:G1000,F1)</f>
        <v>0</v>
      </c>
      <c r="N30" s="81">
        <f>COUNTIFS(E5:E1003,"=ccf (indirect) - coils", H2:H1000,F1)</f>
        <v>0</v>
      </c>
    </row>
    <row r="31" spans="1:14" ht="20.25" customHeight="1" x14ac:dyDescent="0.3">
      <c r="A31" s="17">
        <v>28</v>
      </c>
      <c r="B31" s="21"/>
      <c r="C31" s="21"/>
      <c r="D31" s="28"/>
      <c r="E31" s="12"/>
      <c r="F31" s="11"/>
      <c r="J31" s="11" t="s">
        <v>41</v>
      </c>
      <c r="K31" s="11" t="s">
        <v>41</v>
      </c>
      <c r="L31" s="81">
        <f>COUNTIFS(E2:E1000,"=ccf (indirect) - liquid agent", F2:F1000,F1)</f>
        <v>0</v>
      </c>
      <c r="M31" s="81">
        <f>COUNTIFS(E2:E1000,"=ccf (indirect) - liquid agent", G2:G1000,F1)</f>
        <v>0</v>
      </c>
      <c r="N31" s="81">
        <f>COUNTIFS(E4:E1002,"=ccf (indirect) - liquid agent", H2:H1000,F1)</f>
        <v>0</v>
      </c>
    </row>
    <row r="32" spans="1:14" ht="20.25" customHeight="1" x14ac:dyDescent="0.3">
      <c r="A32" s="17">
        <v>29</v>
      </c>
      <c r="B32" s="21"/>
      <c r="C32" s="21"/>
      <c r="D32" s="28"/>
      <c r="E32" s="12"/>
      <c r="F32" s="11"/>
      <c r="J32" s="11" t="s">
        <v>42</v>
      </c>
      <c r="K32" s="11" t="s">
        <v>42</v>
      </c>
      <c r="L32" s="81">
        <f>COUNTIFS(E2:E1000,"=ccf (direct) - coils", F2:F1000,F1)</f>
        <v>0</v>
      </c>
      <c r="M32" s="81">
        <f>COUNTIFS(E2:E1000,"=ccf (direct) - coils", G2:G1000,F1)</f>
        <v>0</v>
      </c>
      <c r="N32" s="81">
        <f>COUNTIFS(E4:E1002,"=ccf (direct) - coils", H2:H1000,F1)</f>
        <v>0</v>
      </c>
    </row>
    <row r="33" spans="1:14" ht="20.25" customHeight="1" x14ac:dyDescent="0.3">
      <c r="A33" s="17">
        <v>30</v>
      </c>
      <c r="B33" s="21"/>
      <c r="C33" s="21"/>
      <c r="D33" s="28"/>
      <c r="E33" s="12"/>
      <c r="F33" s="11"/>
      <c r="J33" s="11" t="s">
        <v>43</v>
      </c>
      <c r="K33" s="11" t="s">
        <v>43</v>
      </c>
      <c r="L33" s="81">
        <f>COUNTIFS(E2:E1000,"=ccf (direct) - other (please specify)", F2:F1000,F1)</f>
        <v>0</v>
      </c>
      <c r="M33" s="81">
        <f>COUNTIFS(E2:E1000,"=ccf (direct) - other (please specify)", G2:G1000,F1)</f>
        <v>0</v>
      </c>
      <c r="N33" s="81">
        <f>COUNTIFS(E4:E1002,"=ccf (direct) - other (please specify)", H2:H1000,F1)</f>
        <v>0</v>
      </c>
    </row>
    <row r="34" spans="1:14" ht="20.25" customHeight="1" x14ac:dyDescent="0.3">
      <c r="A34" s="17">
        <v>31</v>
      </c>
      <c r="B34" s="21"/>
      <c r="C34" s="21"/>
      <c r="D34" s="28"/>
      <c r="E34" s="12"/>
      <c r="F34" s="11"/>
      <c r="J34" s="1" t="s">
        <v>44</v>
      </c>
      <c r="K34" s="1" t="s">
        <v>44</v>
      </c>
      <c r="L34" s="81">
        <f>COUNTIFS(E2:E1000,"=venous - sinus manometry", F2:F1000,F1)</f>
        <v>0</v>
      </c>
      <c r="M34" s="81">
        <f>COUNTIFS(E2:E1000,"=venous - sinus manometry", G2:G1000,F1)</f>
        <v>0</v>
      </c>
      <c r="N34" s="81">
        <f>COUNTIFS(E5:E1003,"=venous - sinus manometry", H2:H1000,F1)</f>
        <v>0</v>
      </c>
    </row>
    <row r="35" spans="1:14" ht="20.25" customHeight="1" x14ac:dyDescent="0.3">
      <c r="A35" s="17">
        <v>32</v>
      </c>
      <c r="B35" s="21"/>
      <c r="C35" s="21"/>
      <c r="D35" s="28"/>
      <c r="E35" s="12"/>
      <c r="F35" s="11"/>
      <c r="J35" s="1" t="s">
        <v>45</v>
      </c>
      <c r="K35" s="1" t="s">
        <v>45</v>
      </c>
      <c r="L35" s="81">
        <f>COUNTIFS(E2:E1000,"=venous - dural venous stent", F2:F1000,F1)</f>
        <v>0</v>
      </c>
      <c r="M35" s="81">
        <f>COUNTIFS(E3:E1001,"=venous - dural venous stent", G3:G1001,F1)</f>
        <v>0</v>
      </c>
      <c r="N35" s="81">
        <f>COUNTIFS(E3:E1001,"=venous - dural venous stent", H3:H1001,F1)</f>
        <v>0</v>
      </c>
    </row>
    <row r="36" spans="1:14" ht="18" customHeight="1" x14ac:dyDescent="0.3">
      <c r="B36" s="22"/>
      <c r="J36" s="1" t="s">
        <v>46</v>
      </c>
      <c r="K36" s="1" t="s">
        <v>46</v>
      </c>
      <c r="L36" s="81">
        <f>COUNTIFS(E2:E1000,"=venous - thrombectomy", F2:F1000,F1)</f>
        <v>0</v>
      </c>
      <c r="M36" s="81">
        <f>COUNTIFS(E2:E1000,"=venous - thrombectomy", G2:G1000,F1)</f>
        <v>0</v>
      </c>
      <c r="N36" s="81">
        <f>COUNTIFS(E5:E1003,"=venous - thrombectomy", H2:H1000,F1)</f>
        <v>0</v>
      </c>
    </row>
    <row r="37" spans="1:14" ht="18" customHeight="1" x14ac:dyDescent="0.3">
      <c r="B37" s="22"/>
      <c r="J37" s="11" t="s">
        <v>47</v>
      </c>
      <c r="K37" s="11" t="s">
        <v>47</v>
      </c>
      <c r="L37" s="81">
        <f>COUNTIFS(E2:E1000,"=other INR - angioplasty - intracranial stenosis", F2:F1000,F1)</f>
        <v>0</v>
      </c>
      <c r="M37" s="81">
        <f>COUNTIFS(E2:E1000,"=other INR - angioplasty - intracranial stenosis", G2:G1000,F1)</f>
        <v>0</v>
      </c>
      <c r="N37" s="81">
        <f>COUNTIFS(E5:E1003,"=other INR - angioplasty - intracranial stenosis", H2:H1000,F1)</f>
        <v>0</v>
      </c>
    </row>
    <row r="38" spans="1:14" ht="18" customHeight="1" x14ac:dyDescent="0.3">
      <c r="B38" s="22"/>
      <c r="J38" s="11" t="s">
        <v>48</v>
      </c>
      <c r="K38" s="11" t="s">
        <v>48</v>
      </c>
      <c r="L38" s="81">
        <f>COUNTIFS(E2:E1000,"=other INR - angioplasty+stent - intracranial stenosis", F2:F1000,F1)</f>
        <v>0</v>
      </c>
      <c r="M38" s="81">
        <f>COUNTIFS(E2:E1000,"=other INR - angioplasty+stent - intracranial stenosis", G2:G1000,F1)</f>
        <v>0</v>
      </c>
      <c r="N38" s="81">
        <f>COUNTIFS(E4:E1002,"=other INR - angioplasty+stent - intracranial stenosis", H2:H1000,F1)</f>
        <v>0</v>
      </c>
    </row>
    <row r="39" spans="1:14" ht="18" customHeight="1" x14ac:dyDescent="0.3">
      <c r="B39" s="22"/>
      <c r="J39" s="11" t="s">
        <v>50</v>
      </c>
      <c r="K39" s="11" t="s">
        <v>50</v>
      </c>
      <c r="L39" s="81">
        <f>COUNTIFS(E2:E1000,"=other INR - tumour embolisation (particles)", F2:F1000,F1)</f>
        <v>0</v>
      </c>
      <c r="M39" s="81">
        <f>COUNTIFS(E2:E1000,"=other INR - tumour embolisation (particles)", G2:G1000,F1)</f>
        <v>0</v>
      </c>
      <c r="N39" s="81">
        <f>COUNTIFS(E4:E1002,"=other INR - tumour embolisation (particles)", H2:H1000,F1)</f>
        <v>0</v>
      </c>
    </row>
    <row r="40" spans="1:14" ht="18" customHeight="1" x14ac:dyDescent="0.3">
      <c r="B40" s="22"/>
      <c r="J40" s="11" t="s">
        <v>51</v>
      </c>
      <c r="K40" s="11" t="s">
        <v>51</v>
      </c>
      <c r="L40" s="81">
        <f>COUNTIFS(E2:E1000,"=other INR - tumour embolisation (liquid agent)", F2:F1000,F1)</f>
        <v>0</v>
      </c>
      <c r="M40" s="81">
        <f>COUNTIFS(E2:E1000,"=other INR - tumour embolisation (liquid agent)", G2:G1000,F1)</f>
        <v>0</v>
      </c>
      <c r="N40" s="81">
        <f>COUNTIFS(E4:E1002,"=other INR - tumour embolisation (liquid agent)", H2:H1000,F1)</f>
        <v>0</v>
      </c>
    </row>
    <row r="41" spans="1:14" ht="18" customHeight="1" x14ac:dyDescent="0.3">
      <c r="B41" s="22"/>
      <c r="J41" s="11" t="s">
        <v>49</v>
      </c>
      <c r="K41" s="11" t="s">
        <v>49</v>
      </c>
      <c r="L41" s="81">
        <f>COUNTIFS(E2:E1000,"=other INR - carotid stent", F2:F1000,F1)</f>
        <v>0</v>
      </c>
      <c r="M41" s="81">
        <f>COUNTIFS(E2:E1000,"=other INR - carotid stent", G2:G1000,F1)</f>
        <v>0</v>
      </c>
      <c r="N41" s="81">
        <f>COUNTIFS(E4:E1002,"=other INR - carotid stent", H2:H1000,F1)</f>
        <v>0</v>
      </c>
    </row>
    <row r="42" spans="1:14" ht="18" customHeight="1" x14ac:dyDescent="0.3">
      <c r="B42" s="22"/>
      <c r="J42" s="11" t="s">
        <v>52</v>
      </c>
      <c r="K42" s="11" t="s">
        <v>52</v>
      </c>
      <c r="L42" s="81">
        <f>COUNTIFS(E2:E1000,"=other INR -non-carotid extracranial stent", F2:F1000,F1)</f>
        <v>0</v>
      </c>
      <c r="M42" s="81">
        <f>COUNTIFS(E2:E1000,"=other INR -non-carotid extracranial stent", G2:G1000,F1)</f>
        <v>0</v>
      </c>
      <c r="N42" s="81">
        <f>COUNTIFS(E4:E1002,"=other INR -non-carotid extracranial stent", H2:H1000,F1)</f>
        <v>0</v>
      </c>
    </row>
    <row r="43" spans="1:14" ht="18" customHeight="1" x14ac:dyDescent="0.3">
      <c r="B43" s="22"/>
      <c r="J43" s="11" t="s">
        <v>53</v>
      </c>
      <c r="K43" s="11" t="s">
        <v>53</v>
      </c>
      <c r="L43" s="81">
        <f>COUNTIFS(E2:E1000,"=other INR - head/neck vascular malformation", F2:F1000,F1)</f>
        <v>0</v>
      </c>
      <c r="M43" s="81">
        <f>COUNTIFS(E2:E1000,"=other INR - head/neck vascular malformation", G2:G1000,F1)</f>
        <v>0</v>
      </c>
      <c r="N43" s="81">
        <f>COUNTIFS(E4:E1002,"=other INR - head/neck vascular malformation", H2:H1000,F1)</f>
        <v>0</v>
      </c>
    </row>
    <row r="44" spans="1:14" ht="18" customHeight="1" x14ac:dyDescent="0.3">
      <c r="B44" s="22"/>
      <c r="J44" s="11" t="s">
        <v>54</v>
      </c>
      <c r="K44" s="11" t="s">
        <v>54</v>
      </c>
      <c r="L44" s="81">
        <f>COUNTIFS(E2:E1000,"=other INR - please specify", F2:F1000,F1)</f>
        <v>0</v>
      </c>
      <c r="M44" s="81">
        <f>COUNTIFS(E2:E1000,"=other INR - please specify", G2:G1000,F1)</f>
        <v>0</v>
      </c>
      <c r="N44" s="81">
        <f>COUNTIFS(E5:E1003,"=other INR - please specify", H2:H1000,F1)</f>
        <v>0</v>
      </c>
    </row>
    <row r="45" spans="1:14" ht="18" customHeight="1" x14ac:dyDescent="0.3">
      <c r="B45" s="22"/>
    </row>
    <row r="46" spans="1:14" ht="18" customHeight="1" x14ac:dyDescent="0.3">
      <c r="B46" s="22"/>
    </row>
    <row r="47" spans="1:14" ht="18" customHeight="1" x14ac:dyDescent="0.3">
      <c r="B47" s="22"/>
    </row>
    <row r="48" spans="1:14" ht="18" customHeight="1" x14ac:dyDescent="0.3">
      <c r="B48" s="22"/>
    </row>
    <row r="49" spans="2:2" ht="18" customHeight="1" x14ac:dyDescent="0.3">
      <c r="B49" s="22"/>
    </row>
    <row r="50" spans="2:2" ht="18" customHeight="1" x14ac:dyDescent="0.3">
      <c r="B50" s="22"/>
    </row>
    <row r="51" spans="2:2" ht="18" customHeight="1" x14ac:dyDescent="0.3">
      <c r="B51" s="22"/>
    </row>
    <row r="52" spans="2:2" ht="18" customHeight="1" x14ac:dyDescent="0.3">
      <c r="B52" s="22"/>
    </row>
    <row r="53" spans="2:2" ht="18" customHeight="1" x14ac:dyDescent="0.3">
      <c r="B53" s="22"/>
    </row>
    <row r="54" spans="2:2" ht="18" customHeight="1" x14ac:dyDescent="0.3">
      <c r="B54" s="22"/>
    </row>
    <row r="55" spans="2:2" ht="18" customHeight="1" x14ac:dyDescent="0.3">
      <c r="B55" s="22"/>
    </row>
    <row r="56" spans="2:2" ht="18" customHeight="1" x14ac:dyDescent="0.3">
      <c r="B56" s="22"/>
    </row>
    <row r="57" spans="2:2" ht="18" customHeight="1" x14ac:dyDescent="0.3">
      <c r="B57" s="22"/>
    </row>
    <row r="58" spans="2:2" ht="18" customHeight="1" x14ac:dyDescent="0.3">
      <c r="B58" s="22"/>
    </row>
    <row r="59" spans="2:2" ht="18" customHeight="1" x14ac:dyDescent="0.3">
      <c r="B59" s="22"/>
    </row>
    <row r="60" spans="2:2" ht="18" customHeight="1" x14ac:dyDescent="0.3">
      <c r="B60" s="22"/>
    </row>
    <row r="61" spans="2:2" ht="18" customHeight="1" x14ac:dyDescent="0.3">
      <c r="B61" s="22"/>
    </row>
    <row r="62" spans="2:2" ht="18" customHeight="1" x14ac:dyDescent="0.3">
      <c r="B62" s="22"/>
    </row>
    <row r="63" spans="2:2" ht="18" customHeight="1" x14ac:dyDescent="0.3">
      <c r="B63" s="22"/>
    </row>
    <row r="64" spans="2:2" ht="18" customHeight="1" x14ac:dyDescent="0.3">
      <c r="B64" s="22"/>
    </row>
    <row r="65" spans="2:2" ht="18" customHeight="1" x14ac:dyDescent="0.3">
      <c r="B65" s="22"/>
    </row>
    <row r="66" spans="2:2" ht="18" customHeight="1" x14ac:dyDescent="0.3">
      <c r="B66" s="22"/>
    </row>
    <row r="67" spans="2:2" ht="18" customHeight="1" x14ac:dyDescent="0.3">
      <c r="B67" s="22"/>
    </row>
    <row r="68" spans="2:2" ht="18" customHeight="1" x14ac:dyDescent="0.3">
      <c r="B68" s="22"/>
    </row>
    <row r="69" spans="2:2" ht="18" customHeight="1" x14ac:dyDescent="0.3">
      <c r="B69" s="22"/>
    </row>
    <row r="70" spans="2:2" ht="18" customHeight="1" x14ac:dyDescent="0.3">
      <c r="B70" s="22"/>
    </row>
    <row r="71" spans="2:2" ht="18" customHeight="1" x14ac:dyDescent="0.3">
      <c r="B71" s="22"/>
    </row>
    <row r="72" spans="2:2" ht="18" customHeight="1" x14ac:dyDescent="0.3">
      <c r="B72" s="22"/>
    </row>
    <row r="73" spans="2:2" ht="18" customHeight="1" x14ac:dyDescent="0.3">
      <c r="B73" s="22"/>
    </row>
    <row r="74" spans="2:2" ht="18" customHeight="1" x14ac:dyDescent="0.3">
      <c r="B74" s="22"/>
    </row>
    <row r="75" spans="2:2" ht="18" customHeight="1" x14ac:dyDescent="0.3">
      <c r="B75" s="22"/>
    </row>
    <row r="76" spans="2:2" ht="18" customHeight="1" x14ac:dyDescent="0.3">
      <c r="B76" s="22"/>
    </row>
    <row r="77" spans="2:2" ht="18" customHeight="1" x14ac:dyDescent="0.3">
      <c r="B77" s="22"/>
    </row>
    <row r="78" spans="2:2" ht="18" customHeight="1" x14ac:dyDescent="0.3">
      <c r="B78" s="22"/>
    </row>
    <row r="79" spans="2:2" ht="18" customHeight="1" x14ac:dyDescent="0.3">
      <c r="B79" s="22"/>
    </row>
    <row r="80" spans="2:2" ht="18" customHeight="1" x14ac:dyDescent="0.3">
      <c r="B80" s="22"/>
    </row>
    <row r="81" spans="2:2" ht="18" customHeight="1" x14ac:dyDescent="0.3">
      <c r="B81" s="22"/>
    </row>
    <row r="82" spans="2:2" ht="18" customHeight="1" x14ac:dyDescent="0.3">
      <c r="B82" s="22"/>
    </row>
    <row r="83" spans="2:2" ht="18" customHeight="1" x14ac:dyDescent="0.3">
      <c r="B83" s="22"/>
    </row>
    <row r="84" spans="2:2" ht="18" customHeight="1" x14ac:dyDescent="0.3">
      <c r="B84" s="22"/>
    </row>
    <row r="85" spans="2:2" ht="18" customHeight="1" x14ac:dyDescent="0.3">
      <c r="B85" s="22"/>
    </row>
    <row r="86" spans="2:2" ht="18" customHeight="1" x14ac:dyDescent="0.3">
      <c r="B86" s="22"/>
    </row>
    <row r="87" spans="2:2" ht="18" customHeight="1" x14ac:dyDescent="0.3">
      <c r="B87" s="22"/>
    </row>
    <row r="88" spans="2:2" ht="18" customHeight="1" x14ac:dyDescent="0.3">
      <c r="B88" s="22"/>
    </row>
    <row r="89" spans="2:2" ht="18" customHeight="1" x14ac:dyDescent="0.3">
      <c r="B89" s="22"/>
    </row>
    <row r="90" spans="2:2" ht="18" customHeight="1" x14ac:dyDescent="0.3">
      <c r="B90" s="22"/>
    </row>
    <row r="91" spans="2:2" ht="18" customHeight="1" x14ac:dyDescent="0.3">
      <c r="B91" s="22"/>
    </row>
    <row r="92" spans="2:2" ht="18" customHeight="1" x14ac:dyDescent="0.3">
      <c r="B92" s="22"/>
    </row>
    <row r="93" spans="2:2" ht="18" customHeight="1" x14ac:dyDescent="0.3">
      <c r="B93" s="22"/>
    </row>
    <row r="94" spans="2:2" ht="18" customHeight="1" x14ac:dyDescent="0.3">
      <c r="B94" s="22"/>
    </row>
    <row r="95" spans="2:2" ht="18" customHeight="1" x14ac:dyDescent="0.3">
      <c r="B95" s="22"/>
    </row>
    <row r="96" spans="2:2" ht="18" customHeight="1" x14ac:dyDescent="0.3">
      <c r="B96" s="22"/>
    </row>
    <row r="97" spans="2:2" ht="18" customHeight="1" x14ac:dyDescent="0.3">
      <c r="B97" s="22"/>
    </row>
    <row r="98" spans="2:2" ht="18" customHeight="1" x14ac:dyDescent="0.3">
      <c r="B98" s="22"/>
    </row>
    <row r="99" spans="2:2" ht="18" customHeight="1" x14ac:dyDescent="0.3">
      <c r="B99" s="22"/>
    </row>
    <row r="100" spans="2:2" ht="18" customHeight="1" x14ac:dyDescent="0.3">
      <c r="B100" s="22"/>
    </row>
    <row r="101" spans="2:2" ht="18" customHeight="1" x14ac:dyDescent="0.3">
      <c r="B101" s="22"/>
    </row>
    <row r="102" spans="2:2" ht="18" customHeight="1" x14ac:dyDescent="0.3">
      <c r="B102" s="22"/>
    </row>
    <row r="103" spans="2:2" ht="18" customHeight="1" x14ac:dyDescent="0.3">
      <c r="B103" s="22"/>
    </row>
    <row r="104" spans="2:2" ht="18" customHeight="1" x14ac:dyDescent="0.3">
      <c r="B104" s="22"/>
    </row>
    <row r="105" spans="2:2" ht="18" customHeight="1" x14ac:dyDescent="0.3">
      <c r="B105" s="22"/>
    </row>
    <row r="106" spans="2:2" ht="18" customHeight="1" x14ac:dyDescent="0.3">
      <c r="B106" s="22"/>
    </row>
    <row r="107" spans="2:2" ht="18" customHeight="1" x14ac:dyDescent="0.3">
      <c r="B107" s="22"/>
    </row>
    <row r="108" spans="2:2" ht="18" customHeight="1" x14ac:dyDescent="0.3">
      <c r="B108" s="22"/>
    </row>
    <row r="109" spans="2:2" ht="18" customHeight="1" x14ac:dyDescent="0.3">
      <c r="B109" s="22"/>
    </row>
    <row r="110" spans="2:2" ht="18" customHeight="1" x14ac:dyDescent="0.3">
      <c r="B110" s="22"/>
    </row>
    <row r="111" spans="2:2" ht="18" customHeight="1" x14ac:dyDescent="0.3">
      <c r="B111" s="22"/>
    </row>
    <row r="112" spans="2:2" ht="18" customHeight="1" x14ac:dyDescent="0.3">
      <c r="B112" s="22"/>
    </row>
    <row r="113" spans="2:2" ht="18" customHeight="1" x14ac:dyDescent="0.3">
      <c r="B113" s="22"/>
    </row>
    <row r="114" spans="2:2" ht="18" customHeight="1" x14ac:dyDescent="0.3">
      <c r="B114" s="22"/>
    </row>
    <row r="115" spans="2:2" ht="18" customHeight="1" x14ac:dyDescent="0.3">
      <c r="B115" s="22"/>
    </row>
    <row r="116" spans="2:2" ht="18" customHeight="1" x14ac:dyDescent="0.3">
      <c r="B116" s="22"/>
    </row>
    <row r="117" spans="2:2" ht="18" customHeight="1" x14ac:dyDescent="0.3">
      <c r="B117" s="22"/>
    </row>
    <row r="118" spans="2:2" ht="18" customHeight="1" x14ac:dyDescent="0.3">
      <c r="B118" s="22"/>
    </row>
    <row r="119" spans="2:2" ht="18" customHeight="1" x14ac:dyDescent="0.3">
      <c r="B119" s="22"/>
    </row>
    <row r="120" spans="2:2" ht="18" customHeight="1" x14ac:dyDescent="0.3">
      <c r="B120" s="22"/>
    </row>
    <row r="121" spans="2:2" ht="18" customHeight="1" x14ac:dyDescent="0.3">
      <c r="B121" s="22"/>
    </row>
    <row r="122" spans="2:2" ht="18" customHeight="1" x14ac:dyDescent="0.3">
      <c r="B122" s="22"/>
    </row>
    <row r="123" spans="2:2" ht="18" customHeight="1" x14ac:dyDescent="0.3">
      <c r="B123" s="22"/>
    </row>
    <row r="124" spans="2:2" ht="18" customHeight="1" x14ac:dyDescent="0.3">
      <c r="B124" s="22"/>
    </row>
    <row r="125" spans="2:2" ht="18" customHeight="1" x14ac:dyDescent="0.3">
      <c r="B125" s="22"/>
    </row>
    <row r="126" spans="2:2" ht="18" customHeight="1" x14ac:dyDescent="0.3">
      <c r="B126" s="22"/>
    </row>
    <row r="127" spans="2:2" ht="18" customHeight="1" x14ac:dyDescent="0.3">
      <c r="B127" s="22"/>
    </row>
    <row r="128" spans="2:2" ht="18" customHeight="1" x14ac:dyDescent="0.3">
      <c r="B128" s="22"/>
    </row>
    <row r="129" spans="2:2" ht="18" customHeight="1" x14ac:dyDescent="0.3">
      <c r="B129" s="22"/>
    </row>
    <row r="130" spans="2:2" ht="18" customHeight="1" x14ac:dyDescent="0.3">
      <c r="B130" s="22"/>
    </row>
    <row r="131" spans="2:2" ht="18" customHeight="1" x14ac:dyDescent="0.3">
      <c r="B131" s="22"/>
    </row>
    <row r="132" spans="2:2" ht="18" customHeight="1" x14ac:dyDescent="0.3">
      <c r="B132" s="22"/>
    </row>
    <row r="133" spans="2:2" ht="18" customHeight="1" x14ac:dyDescent="0.3">
      <c r="B133" s="22"/>
    </row>
    <row r="134" spans="2:2" ht="18" customHeight="1" x14ac:dyDescent="0.3">
      <c r="B134" s="22"/>
    </row>
    <row r="135" spans="2:2" ht="18" customHeight="1" x14ac:dyDescent="0.3">
      <c r="B135" s="22"/>
    </row>
    <row r="136" spans="2:2" ht="18" customHeight="1" x14ac:dyDescent="0.3">
      <c r="B136" s="22"/>
    </row>
    <row r="137" spans="2:2" ht="18" customHeight="1" x14ac:dyDescent="0.3">
      <c r="B137" s="22"/>
    </row>
    <row r="138" spans="2:2" ht="18" customHeight="1" x14ac:dyDescent="0.3">
      <c r="B138" s="22"/>
    </row>
    <row r="139" spans="2:2" ht="18" customHeight="1" x14ac:dyDescent="0.3">
      <c r="B139" s="22"/>
    </row>
    <row r="140" spans="2:2" ht="18" customHeight="1" x14ac:dyDescent="0.3">
      <c r="B140" s="22"/>
    </row>
    <row r="141" spans="2:2" ht="18" customHeight="1" x14ac:dyDescent="0.3">
      <c r="B141" s="22"/>
    </row>
    <row r="142" spans="2:2" ht="18" customHeight="1" x14ac:dyDescent="0.3">
      <c r="B142" s="22"/>
    </row>
    <row r="143" spans="2:2" ht="18" customHeight="1" x14ac:dyDescent="0.3">
      <c r="B143" s="22"/>
    </row>
    <row r="144" spans="2:2" ht="18" customHeight="1" x14ac:dyDescent="0.3">
      <c r="B144" s="22"/>
    </row>
    <row r="145" spans="2:2" ht="18" customHeight="1" x14ac:dyDescent="0.3">
      <c r="B145" s="22"/>
    </row>
    <row r="146" spans="2:2" ht="18" customHeight="1" x14ac:dyDescent="0.3">
      <c r="B146" s="22"/>
    </row>
    <row r="147" spans="2:2" ht="18" customHeight="1" x14ac:dyDescent="0.3">
      <c r="B147" s="22"/>
    </row>
    <row r="148" spans="2:2" ht="18" customHeight="1" x14ac:dyDescent="0.3">
      <c r="B148" s="22"/>
    </row>
    <row r="149" spans="2:2" ht="18" customHeight="1" x14ac:dyDescent="0.3">
      <c r="B149" s="22"/>
    </row>
    <row r="150" spans="2:2" ht="18" customHeight="1" x14ac:dyDescent="0.3">
      <c r="B150" s="22"/>
    </row>
    <row r="151" spans="2:2" ht="18" customHeight="1" x14ac:dyDescent="0.3">
      <c r="B151" s="22"/>
    </row>
    <row r="152" spans="2:2" ht="18" customHeight="1" x14ac:dyDescent="0.3">
      <c r="B152" s="22"/>
    </row>
    <row r="153" spans="2:2" ht="18" customHeight="1" x14ac:dyDescent="0.3">
      <c r="B153" s="22"/>
    </row>
    <row r="154" spans="2:2" ht="18" customHeight="1" x14ac:dyDescent="0.3">
      <c r="B154" s="22"/>
    </row>
    <row r="155" spans="2:2" ht="18" customHeight="1" x14ac:dyDescent="0.3">
      <c r="B155" s="22"/>
    </row>
    <row r="156" spans="2:2" ht="18" customHeight="1" x14ac:dyDescent="0.3">
      <c r="B156" s="22"/>
    </row>
    <row r="157" spans="2:2" ht="18" customHeight="1" x14ac:dyDescent="0.3">
      <c r="B157" s="22"/>
    </row>
    <row r="158" spans="2:2" ht="18" customHeight="1" x14ac:dyDescent="0.3">
      <c r="B158" s="22"/>
    </row>
    <row r="159" spans="2:2" ht="18" customHeight="1" x14ac:dyDescent="0.3">
      <c r="B159" s="22"/>
    </row>
    <row r="160" spans="2:2" ht="18" customHeight="1" x14ac:dyDescent="0.3">
      <c r="B160" s="22"/>
    </row>
    <row r="161" spans="2:2" ht="18" customHeight="1" x14ac:dyDescent="0.3">
      <c r="B161" s="22"/>
    </row>
    <row r="162" spans="2:2" ht="18" customHeight="1" x14ac:dyDescent="0.3">
      <c r="B162" s="22"/>
    </row>
    <row r="163" spans="2:2" ht="18" customHeight="1" x14ac:dyDescent="0.3">
      <c r="B163" s="22"/>
    </row>
    <row r="164" spans="2:2" ht="18" customHeight="1" x14ac:dyDescent="0.3">
      <c r="B164" s="22"/>
    </row>
    <row r="165" spans="2:2" ht="18" customHeight="1" x14ac:dyDescent="0.3">
      <c r="B165" s="22"/>
    </row>
    <row r="166" spans="2:2" ht="18" customHeight="1" x14ac:dyDescent="0.3">
      <c r="B166" s="22"/>
    </row>
    <row r="167" spans="2:2" ht="18" customHeight="1" x14ac:dyDescent="0.3">
      <c r="B167" s="22"/>
    </row>
    <row r="168" spans="2:2" ht="18" customHeight="1" x14ac:dyDescent="0.3">
      <c r="B168" s="22"/>
    </row>
    <row r="169" spans="2:2" ht="18" customHeight="1" x14ac:dyDescent="0.3">
      <c r="B169" s="22"/>
    </row>
    <row r="170" spans="2:2" ht="18" customHeight="1" x14ac:dyDescent="0.3">
      <c r="B170" s="22"/>
    </row>
    <row r="171" spans="2:2" ht="18" customHeight="1" x14ac:dyDescent="0.3">
      <c r="B171" s="22"/>
    </row>
    <row r="172" spans="2:2" ht="18" customHeight="1" x14ac:dyDescent="0.3">
      <c r="B172" s="22"/>
    </row>
    <row r="173" spans="2:2" ht="18" customHeight="1" x14ac:dyDescent="0.3">
      <c r="B173" s="22"/>
    </row>
    <row r="174" spans="2:2" ht="18" customHeight="1" x14ac:dyDescent="0.3">
      <c r="B174" s="22"/>
    </row>
    <row r="175" spans="2:2" ht="18" customHeight="1" x14ac:dyDescent="0.3">
      <c r="B175" s="22"/>
    </row>
    <row r="176" spans="2:2" ht="18" customHeight="1" x14ac:dyDescent="0.3">
      <c r="B176" s="22"/>
    </row>
    <row r="177" spans="2:2" ht="18" customHeight="1" x14ac:dyDescent="0.3">
      <c r="B177" s="22"/>
    </row>
    <row r="178" spans="2:2" ht="18" customHeight="1" x14ac:dyDescent="0.3">
      <c r="B178" s="22"/>
    </row>
    <row r="179" spans="2:2" ht="18" customHeight="1" x14ac:dyDescent="0.3">
      <c r="B179" s="22"/>
    </row>
    <row r="180" spans="2:2" ht="18" customHeight="1" x14ac:dyDescent="0.3">
      <c r="B180" s="22"/>
    </row>
    <row r="181" spans="2:2" ht="18" customHeight="1" x14ac:dyDescent="0.3">
      <c r="B181" s="22"/>
    </row>
    <row r="182" spans="2:2" ht="18" customHeight="1" x14ac:dyDescent="0.3">
      <c r="B182" s="22"/>
    </row>
    <row r="183" spans="2:2" ht="18" customHeight="1" x14ac:dyDescent="0.3">
      <c r="B183" s="22"/>
    </row>
    <row r="184" spans="2:2" ht="18" customHeight="1" x14ac:dyDescent="0.3">
      <c r="B184" s="22"/>
    </row>
    <row r="185" spans="2:2" ht="18" customHeight="1" x14ac:dyDescent="0.3">
      <c r="B185" s="22"/>
    </row>
    <row r="186" spans="2:2" ht="18" customHeight="1" x14ac:dyDescent="0.3">
      <c r="B186" s="22"/>
    </row>
    <row r="187" spans="2:2" ht="18" customHeight="1" x14ac:dyDescent="0.3">
      <c r="B187" s="22"/>
    </row>
    <row r="188" spans="2:2" ht="18" customHeight="1" x14ac:dyDescent="0.3">
      <c r="B188" s="22"/>
    </row>
    <row r="189" spans="2:2" ht="18" customHeight="1" x14ac:dyDescent="0.3">
      <c r="B189" s="22"/>
    </row>
    <row r="190" spans="2:2" ht="18" customHeight="1" x14ac:dyDescent="0.3">
      <c r="B190" s="22"/>
    </row>
    <row r="191" spans="2:2" ht="18" customHeight="1" x14ac:dyDescent="0.3">
      <c r="B191" s="22"/>
    </row>
    <row r="192" spans="2:2" ht="18" customHeight="1" x14ac:dyDescent="0.3">
      <c r="B192" s="22"/>
    </row>
    <row r="193" spans="2:2" ht="18" customHeight="1" x14ac:dyDescent="0.3">
      <c r="B193" s="22"/>
    </row>
    <row r="194" spans="2:2" ht="18" customHeight="1" x14ac:dyDescent="0.3">
      <c r="B194" s="22"/>
    </row>
    <row r="195" spans="2:2" ht="18" customHeight="1" x14ac:dyDescent="0.3">
      <c r="B195" s="22"/>
    </row>
    <row r="196" spans="2:2" ht="18" customHeight="1" x14ac:dyDescent="0.3">
      <c r="B196" s="22"/>
    </row>
    <row r="197" spans="2:2" ht="18" customHeight="1" x14ac:dyDescent="0.3">
      <c r="B197" s="22"/>
    </row>
    <row r="198" spans="2:2" ht="18" customHeight="1" x14ac:dyDescent="0.3">
      <c r="B198" s="22"/>
    </row>
    <row r="199" spans="2:2" ht="18" customHeight="1" x14ac:dyDescent="0.3">
      <c r="B199" s="22"/>
    </row>
    <row r="200" spans="2:2" ht="18" customHeight="1" x14ac:dyDescent="0.3">
      <c r="B200" s="22"/>
    </row>
    <row r="201" spans="2:2" ht="18" customHeight="1" x14ac:dyDescent="0.3">
      <c r="B201" s="22"/>
    </row>
    <row r="202" spans="2:2" ht="18" customHeight="1" x14ac:dyDescent="0.3">
      <c r="B202" s="22"/>
    </row>
    <row r="203" spans="2:2" ht="18" customHeight="1" x14ac:dyDescent="0.3">
      <c r="B203" s="22"/>
    </row>
    <row r="204" spans="2:2" ht="18" customHeight="1" x14ac:dyDescent="0.3">
      <c r="B204" s="22"/>
    </row>
    <row r="205" spans="2:2" ht="18" customHeight="1" x14ac:dyDescent="0.3">
      <c r="B205" s="22"/>
    </row>
    <row r="206" spans="2:2" ht="18" customHeight="1" x14ac:dyDescent="0.3">
      <c r="B206" s="22"/>
    </row>
    <row r="207" spans="2:2" ht="18" customHeight="1" x14ac:dyDescent="0.3">
      <c r="B207" s="22"/>
    </row>
    <row r="208" spans="2:2" ht="18" customHeight="1" x14ac:dyDescent="0.3">
      <c r="B208" s="22"/>
    </row>
    <row r="209" spans="2:2" ht="18" customHeight="1" x14ac:dyDescent="0.3">
      <c r="B209" s="22"/>
    </row>
    <row r="210" spans="2:2" ht="18" customHeight="1" x14ac:dyDescent="0.3">
      <c r="B210" s="22"/>
    </row>
    <row r="211" spans="2:2" ht="18" customHeight="1" x14ac:dyDescent="0.3">
      <c r="B211" s="22"/>
    </row>
    <row r="212" spans="2:2" ht="18" customHeight="1" x14ac:dyDescent="0.3">
      <c r="B212" s="22"/>
    </row>
    <row r="213" spans="2:2" ht="18" customHeight="1" x14ac:dyDescent="0.3">
      <c r="B213" s="22"/>
    </row>
    <row r="214" spans="2:2" ht="18" customHeight="1" x14ac:dyDescent="0.3">
      <c r="B214" s="22"/>
    </row>
    <row r="215" spans="2:2" ht="18" customHeight="1" x14ac:dyDescent="0.3">
      <c r="B215" s="22"/>
    </row>
    <row r="216" spans="2:2" ht="18" customHeight="1" x14ac:dyDescent="0.3">
      <c r="B216" s="22"/>
    </row>
    <row r="217" spans="2:2" ht="18" customHeight="1" x14ac:dyDescent="0.3">
      <c r="B217" s="22"/>
    </row>
    <row r="218" spans="2:2" ht="18" customHeight="1" x14ac:dyDescent="0.3">
      <c r="B218" s="22"/>
    </row>
    <row r="219" spans="2:2" ht="18" customHeight="1" x14ac:dyDescent="0.3">
      <c r="B219" s="22"/>
    </row>
    <row r="220" spans="2:2" ht="18" customHeight="1" x14ac:dyDescent="0.3">
      <c r="B220" s="22"/>
    </row>
    <row r="221" spans="2:2" ht="18" customHeight="1" x14ac:dyDescent="0.3">
      <c r="B221" s="22"/>
    </row>
    <row r="222" spans="2:2" ht="18" customHeight="1" x14ac:dyDescent="0.3">
      <c r="B222" s="22"/>
    </row>
    <row r="223" spans="2:2" ht="18" customHeight="1" x14ac:dyDescent="0.3">
      <c r="B223" s="22"/>
    </row>
    <row r="224" spans="2:2" ht="18" customHeight="1" x14ac:dyDescent="0.3">
      <c r="B224" s="22"/>
    </row>
    <row r="225" spans="2:2" ht="18" customHeight="1" x14ac:dyDescent="0.3">
      <c r="B225" s="22"/>
    </row>
    <row r="226" spans="2:2" ht="18" customHeight="1" x14ac:dyDescent="0.3">
      <c r="B226" s="22"/>
    </row>
    <row r="227" spans="2:2" ht="18" customHeight="1" x14ac:dyDescent="0.3">
      <c r="B227" s="22"/>
    </row>
    <row r="228" spans="2:2" ht="18" customHeight="1" x14ac:dyDescent="0.3">
      <c r="B228" s="22"/>
    </row>
    <row r="229" spans="2:2" ht="18" customHeight="1" x14ac:dyDescent="0.3">
      <c r="B229" s="22"/>
    </row>
    <row r="230" spans="2:2" ht="18" customHeight="1" x14ac:dyDescent="0.3">
      <c r="B230" s="22"/>
    </row>
    <row r="231" spans="2:2" ht="18" customHeight="1" x14ac:dyDescent="0.3">
      <c r="B231" s="22"/>
    </row>
    <row r="232" spans="2:2" ht="18" customHeight="1" x14ac:dyDescent="0.3">
      <c r="B232" s="22"/>
    </row>
    <row r="233" spans="2:2" ht="18" customHeight="1" x14ac:dyDescent="0.3">
      <c r="B233" s="22"/>
    </row>
    <row r="234" spans="2:2" ht="18" customHeight="1" x14ac:dyDescent="0.3">
      <c r="B234" s="22"/>
    </row>
    <row r="235" spans="2:2" ht="18" customHeight="1" x14ac:dyDescent="0.3">
      <c r="B235" s="22"/>
    </row>
    <row r="236" spans="2:2" ht="18" customHeight="1" x14ac:dyDescent="0.3">
      <c r="B236" s="22"/>
    </row>
    <row r="237" spans="2:2" ht="18" customHeight="1" x14ac:dyDescent="0.3">
      <c r="B237" s="22"/>
    </row>
    <row r="238" spans="2:2" ht="18" customHeight="1" x14ac:dyDescent="0.3">
      <c r="B238" s="22"/>
    </row>
    <row r="239" spans="2:2" ht="18" customHeight="1" x14ac:dyDescent="0.3">
      <c r="B239" s="22"/>
    </row>
    <row r="240" spans="2:2" ht="18" customHeight="1" x14ac:dyDescent="0.3">
      <c r="B240" s="22"/>
    </row>
    <row r="241" spans="2:2" ht="18" customHeight="1" x14ac:dyDescent="0.3">
      <c r="B241" s="22"/>
    </row>
    <row r="242" spans="2:2" ht="18" customHeight="1" x14ac:dyDescent="0.3">
      <c r="B242" s="22"/>
    </row>
    <row r="243" spans="2:2" ht="18" customHeight="1" x14ac:dyDescent="0.3">
      <c r="B243" s="22"/>
    </row>
    <row r="244" spans="2:2" ht="18" customHeight="1" x14ac:dyDescent="0.3">
      <c r="B244" s="22"/>
    </row>
    <row r="245" spans="2:2" ht="18" customHeight="1" x14ac:dyDescent="0.3">
      <c r="B245" s="22"/>
    </row>
    <row r="246" spans="2:2" ht="18" customHeight="1" x14ac:dyDescent="0.3">
      <c r="B246" s="22"/>
    </row>
    <row r="247" spans="2:2" ht="18" customHeight="1" x14ac:dyDescent="0.3">
      <c r="B247" s="22"/>
    </row>
    <row r="248" spans="2:2" ht="18" customHeight="1" x14ac:dyDescent="0.3">
      <c r="B248" s="22"/>
    </row>
    <row r="249" spans="2:2" ht="18" customHeight="1" x14ac:dyDescent="0.3">
      <c r="B249" s="22"/>
    </row>
    <row r="250" spans="2:2" ht="18" customHeight="1" x14ac:dyDescent="0.3">
      <c r="B250" s="22"/>
    </row>
    <row r="251" spans="2:2" ht="18" customHeight="1" x14ac:dyDescent="0.3">
      <c r="B251" s="22"/>
    </row>
    <row r="252" spans="2:2" ht="18" customHeight="1" x14ac:dyDescent="0.3">
      <c r="B252" s="22"/>
    </row>
    <row r="253" spans="2:2" ht="18" customHeight="1" x14ac:dyDescent="0.3">
      <c r="B253" s="22"/>
    </row>
    <row r="254" spans="2:2" ht="18" customHeight="1" x14ac:dyDescent="0.3">
      <c r="B254" s="22"/>
    </row>
    <row r="255" spans="2:2" ht="18" customHeight="1" x14ac:dyDescent="0.3">
      <c r="B255" s="22"/>
    </row>
    <row r="256" spans="2:2" ht="18" customHeight="1" x14ac:dyDescent="0.3">
      <c r="B256" s="22"/>
    </row>
    <row r="257" spans="2:2" ht="18" customHeight="1" x14ac:dyDescent="0.3">
      <c r="B257" s="22"/>
    </row>
    <row r="258" spans="2:2" ht="18" customHeight="1" x14ac:dyDescent="0.3">
      <c r="B258" s="22"/>
    </row>
    <row r="259" spans="2:2" ht="18" customHeight="1" x14ac:dyDescent="0.3">
      <c r="B259" s="22"/>
    </row>
    <row r="260" spans="2:2" ht="18" customHeight="1" x14ac:dyDescent="0.3">
      <c r="B260" s="22"/>
    </row>
    <row r="261" spans="2:2" ht="18" customHeight="1" x14ac:dyDescent="0.3">
      <c r="B261" s="22"/>
    </row>
    <row r="262" spans="2:2" ht="18" customHeight="1" x14ac:dyDescent="0.3">
      <c r="B262" s="22"/>
    </row>
    <row r="263" spans="2:2" ht="18" customHeight="1" x14ac:dyDescent="0.3">
      <c r="B263" s="22"/>
    </row>
    <row r="264" spans="2:2" ht="18" customHeight="1" x14ac:dyDescent="0.3">
      <c r="B264" s="22"/>
    </row>
    <row r="265" spans="2:2" ht="18" customHeight="1" x14ac:dyDescent="0.3">
      <c r="B265" s="22"/>
    </row>
    <row r="266" spans="2:2" ht="18" customHeight="1" x14ac:dyDescent="0.3">
      <c r="B266" s="22"/>
    </row>
    <row r="267" spans="2:2" ht="18" customHeight="1" x14ac:dyDescent="0.3">
      <c r="B267" s="22"/>
    </row>
    <row r="268" spans="2:2" ht="18" customHeight="1" x14ac:dyDescent="0.3">
      <c r="B268" s="22"/>
    </row>
    <row r="269" spans="2:2" ht="18" customHeight="1" x14ac:dyDescent="0.3">
      <c r="B269" s="22"/>
    </row>
    <row r="270" spans="2:2" ht="18" customHeight="1" x14ac:dyDescent="0.3">
      <c r="B270" s="22"/>
    </row>
    <row r="271" spans="2:2" ht="18" customHeight="1" x14ac:dyDescent="0.3">
      <c r="B271" s="22"/>
    </row>
    <row r="272" spans="2:2" ht="18" customHeight="1" x14ac:dyDescent="0.3">
      <c r="B272" s="22"/>
    </row>
    <row r="273" spans="2:4" ht="18" customHeight="1" x14ac:dyDescent="0.3">
      <c r="B273" s="22"/>
    </row>
    <row r="274" spans="2:4" ht="18" customHeight="1" x14ac:dyDescent="0.3">
      <c r="B274" s="22"/>
    </row>
    <row r="275" spans="2:4" ht="18" customHeight="1" x14ac:dyDescent="0.3">
      <c r="B275" s="22"/>
    </row>
    <row r="276" spans="2:4" ht="18" customHeight="1" x14ac:dyDescent="0.3">
      <c r="B276" s="22"/>
    </row>
    <row r="277" spans="2:4" ht="18" customHeight="1" x14ac:dyDescent="0.3">
      <c r="B277" s="22"/>
    </row>
    <row r="278" spans="2:4" ht="18" customHeight="1" x14ac:dyDescent="0.3">
      <c r="B278" s="22"/>
    </row>
    <row r="279" spans="2:4" ht="18" customHeight="1" x14ac:dyDescent="0.3">
      <c r="B279" s="22"/>
    </row>
    <row r="280" spans="2:4" ht="18" customHeight="1" x14ac:dyDescent="0.3">
      <c r="B280" s="22"/>
    </row>
    <row r="281" spans="2:4" ht="18" customHeight="1" x14ac:dyDescent="0.3">
      <c r="B281" s="39"/>
      <c r="C281" s="40"/>
      <c r="D281" s="41"/>
    </row>
    <row r="282" spans="2:4" ht="18" customHeight="1" x14ac:dyDescent="0.3">
      <c r="B282" s="22"/>
    </row>
    <row r="283" spans="2:4" ht="18" customHeight="1" x14ac:dyDescent="0.3">
      <c r="B283" s="22"/>
    </row>
    <row r="284" spans="2:4" ht="18" customHeight="1" x14ac:dyDescent="0.3">
      <c r="B284" s="22"/>
    </row>
    <row r="285" spans="2:4" ht="18" customHeight="1" x14ac:dyDescent="0.3">
      <c r="B285" s="22"/>
    </row>
    <row r="286" spans="2:4" ht="18" customHeight="1" x14ac:dyDescent="0.3">
      <c r="B286" s="22"/>
    </row>
    <row r="287" spans="2:4" ht="18" customHeight="1" x14ac:dyDescent="0.3">
      <c r="B287" s="22"/>
    </row>
    <row r="288" spans="2:4" ht="18" customHeight="1" x14ac:dyDescent="0.3">
      <c r="B288" s="22"/>
    </row>
    <row r="289" spans="2:2" ht="18" customHeight="1" x14ac:dyDescent="0.3">
      <c r="B289" s="22"/>
    </row>
    <row r="290" spans="2:2" ht="18" customHeight="1" x14ac:dyDescent="0.3">
      <c r="B290" s="22"/>
    </row>
    <row r="291" spans="2:2" ht="18" customHeight="1" x14ac:dyDescent="0.3">
      <c r="B291" s="22"/>
    </row>
    <row r="292" spans="2:2" ht="18" customHeight="1" x14ac:dyDescent="0.3">
      <c r="B292" s="22"/>
    </row>
    <row r="293" spans="2:2" ht="18" customHeight="1" x14ac:dyDescent="0.3">
      <c r="B293" s="22"/>
    </row>
    <row r="294" spans="2:2" ht="18" customHeight="1" x14ac:dyDescent="0.3">
      <c r="B294" s="22"/>
    </row>
    <row r="295" spans="2:2" ht="18" customHeight="1" x14ac:dyDescent="0.3">
      <c r="B295" s="22"/>
    </row>
    <row r="296" spans="2:2" ht="18" customHeight="1" x14ac:dyDescent="0.3">
      <c r="B296" s="22"/>
    </row>
    <row r="297" spans="2:2" ht="18" customHeight="1" x14ac:dyDescent="0.3">
      <c r="B297" s="22"/>
    </row>
    <row r="298" spans="2:2" ht="18" customHeight="1" x14ac:dyDescent="0.3">
      <c r="B298" s="22"/>
    </row>
    <row r="299" spans="2:2" ht="18" customHeight="1" x14ac:dyDescent="0.3">
      <c r="B299" s="22"/>
    </row>
    <row r="300" spans="2:2" ht="18" customHeight="1" x14ac:dyDescent="0.3">
      <c r="B300" s="22"/>
    </row>
    <row r="301" spans="2:2" ht="18" customHeight="1" x14ac:dyDescent="0.3">
      <c r="B301" s="22"/>
    </row>
    <row r="302" spans="2:2" ht="18" customHeight="1" x14ac:dyDescent="0.3">
      <c r="B302" s="22"/>
    </row>
    <row r="303" spans="2:2" ht="18" customHeight="1" x14ac:dyDescent="0.3">
      <c r="B303" s="22"/>
    </row>
    <row r="304" spans="2:2" ht="18" customHeight="1" x14ac:dyDescent="0.3">
      <c r="B304" s="22"/>
    </row>
    <row r="305" spans="2:4" ht="18" customHeight="1" x14ac:dyDescent="0.3">
      <c r="B305" s="22"/>
    </row>
    <row r="306" spans="2:4" ht="18" customHeight="1" x14ac:dyDescent="0.3">
      <c r="B306" s="22"/>
    </row>
    <row r="307" spans="2:4" ht="18" customHeight="1" x14ac:dyDescent="0.3">
      <c r="B307" s="22"/>
    </row>
    <row r="308" spans="2:4" ht="18" customHeight="1" x14ac:dyDescent="0.3">
      <c r="B308" s="22"/>
    </row>
    <row r="309" spans="2:4" ht="18" customHeight="1" x14ac:dyDescent="0.3">
      <c r="B309" s="39"/>
      <c r="C309" s="40"/>
      <c r="D309" s="41"/>
    </row>
    <row r="310" spans="2:4" ht="18" customHeight="1" x14ac:dyDescent="0.3">
      <c r="B310" s="22"/>
    </row>
    <row r="311" spans="2:4" ht="18" customHeight="1" x14ac:dyDescent="0.3">
      <c r="B311" s="22"/>
    </row>
    <row r="312" spans="2:4" ht="18" customHeight="1" x14ac:dyDescent="0.3">
      <c r="B312" s="22"/>
    </row>
    <row r="313" spans="2:4" ht="18" customHeight="1" x14ac:dyDescent="0.3">
      <c r="B313" s="22"/>
    </row>
    <row r="314" spans="2:4" ht="18" customHeight="1" x14ac:dyDescent="0.3">
      <c r="B314" s="22"/>
    </row>
    <row r="315" spans="2:4" ht="18" customHeight="1" x14ac:dyDescent="0.3">
      <c r="B315" s="22"/>
    </row>
    <row r="316" spans="2:4" ht="18" customHeight="1" x14ac:dyDescent="0.3">
      <c r="B316" s="22"/>
    </row>
    <row r="317" spans="2:4" ht="18" customHeight="1" x14ac:dyDescent="0.3">
      <c r="B317" s="22"/>
    </row>
    <row r="318" spans="2:4" ht="18" customHeight="1" x14ac:dyDescent="0.3">
      <c r="B318" s="22"/>
    </row>
    <row r="319" spans="2:4" ht="18" customHeight="1" x14ac:dyDescent="0.3">
      <c r="B319" s="22"/>
    </row>
    <row r="320" spans="2:4" ht="18" customHeight="1" x14ac:dyDescent="0.3">
      <c r="B320" s="22"/>
    </row>
    <row r="321" spans="2:2" ht="18" customHeight="1" x14ac:dyDescent="0.3">
      <c r="B321" s="22"/>
    </row>
    <row r="322" spans="2:2" ht="18" customHeight="1" x14ac:dyDescent="0.3">
      <c r="B322" s="22"/>
    </row>
    <row r="323" spans="2:2" ht="18" customHeight="1" x14ac:dyDescent="0.3">
      <c r="B323" s="22"/>
    </row>
    <row r="324" spans="2:2" ht="18" customHeight="1" x14ac:dyDescent="0.3">
      <c r="B324" s="22"/>
    </row>
    <row r="325" spans="2:2" ht="18" customHeight="1" x14ac:dyDescent="0.3">
      <c r="B325" s="22"/>
    </row>
    <row r="326" spans="2:2" ht="18" customHeight="1" x14ac:dyDescent="0.3">
      <c r="B326" s="22"/>
    </row>
    <row r="327" spans="2:2" ht="18" customHeight="1" x14ac:dyDescent="0.3">
      <c r="B327" s="22"/>
    </row>
    <row r="328" spans="2:2" ht="18" customHeight="1" x14ac:dyDescent="0.3">
      <c r="B328" s="22"/>
    </row>
    <row r="329" spans="2:2" ht="18" customHeight="1" x14ac:dyDescent="0.3">
      <c r="B329" s="22"/>
    </row>
    <row r="330" spans="2:2" ht="18" customHeight="1" x14ac:dyDescent="0.3">
      <c r="B330" s="22"/>
    </row>
    <row r="331" spans="2:2" ht="18" customHeight="1" x14ac:dyDescent="0.3">
      <c r="B331" s="22"/>
    </row>
    <row r="332" spans="2:2" ht="18" customHeight="1" x14ac:dyDescent="0.3">
      <c r="B332" s="22"/>
    </row>
    <row r="333" spans="2:2" ht="18" customHeight="1" x14ac:dyDescent="0.3">
      <c r="B333" s="22"/>
    </row>
    <row r="334" spans="2:2" ht="18" customHeight="1" x14ac:dyDescent="0.3">
      <c r="B334" s="22"/>
    </row>
    <row r="335" spans="2:2" ht="18" customHeight="1" x14ac:dyDescent="0.3">
      <c r="B335" s="22"/>
    </row>
    <row r="336" spans="2:2" ht="18" customHeight="1" x14ac:dyDescent="0.3">
      <c r="B336" s="22"/>
    </row>
    <row r="337" spans="2:4" ht="18" customHeight="1" x14ac:dyDescent="0.3">
      <c r="B337" s="22"/>
    </row>
    <row r="338" spans="2:4" ht="18" customHeight="1" x14ac:dyDescent="0.3">
      <c r="B338" s="22"/>
    </row>
    <row r="339" spans="2:4" ht="18" customHeight="1" x14ac:dyDescent="0.3">
      <c r="B339" s="22"/>
    </row>
    <row r="340" spans="2:4" ht="18" customHeight="1" x14ac:dyDescent="0.3">
      <c r="B340" s="22"/>
    </row>
    <row r="341" spans="2:4" ht="18" customHeight="1" x14ac:dyDescent="0.3">
      <c r="B341" s="22"/>
    </row>
    <row r="342" spans="2:4" ht="18" customHeight="1" x14ac:dyDescent="0.3">
      <c r="B342" s="22"/>
    </row>
    <row r="343" spans="2:4" ht="18" customHeight="1" x14ac:dyDescent="0.3">
      <c r="B343" s="22"/>
      <c r="D343" s="22"/>
    </row>
    <row r="344" spans="2:4" ht="18" customHeight="1" x14ac:dyDescent="0.3">
      <c r="B344" s="22"/>
    </row>
    <row r="345" spans="2:4" ht="18" customHeight="1" x14ac:dyDescent="0.3">
      <c r="B345" s="22"/>
    </row>
    <row r="346" spans="2:4" ht="18" customHeight="1" x14ac:dyDescent="0.3">
      <c r="B346" s="22"/>
    </row>
    <row r="347" spans="2:4" ht="18" customHeight="1" x14ac:dyDescent="0.3">
      <c r="B347" s="22"/>
    </row>
    <row r="348" spans="2:4" ht="18" customHeight="1" x14ac:dyDescent="0.3">
      <c r="B348" s="22"/>
    </row>
    <row r="349" spans="2:4" ht="18" customHeight="1" x14ac:dyDescent="0.3">
      <c r="B349" s="22"/>
    </row>
    <row r="350" spans="2:4" ht="18" customHeight="1" x14ac:dyDescent="0.3">
      <c r="B350" s="22"/>
    </row>
    <row r="351" spans="2:4" ht="18" customHeight="1" x14ac:dyDescent="0.3">
      <c r="B351" s="22"/>
    </row>
    <row r="352" spans="2:4" ht="18" customHeight="1" x14ac:dyDescent="0.3">
      <c r="B352" s="22"/>
    </row>
    <row r="353" spans="2:2" ht="18" customHeight="1" x14ac:dyDescent="0.3">
      <c r="B353" s="22"/>
    </row>
    <row r="354" spans="2:2" ht="18" customHeight="1" x14ac:dyDescent="0.3">
      <c r="B354" s="22"/>
    </row>
    <row r="355" spans="2:2" ht="18" customHeight="1" x14ac:dyDescent="0.3">
      <c r="B355" s="22"/>
    </row>
    <row r="356" spans="2:2" ht="18" customHeight="1" x14ac:dyDescent="0.3">
      <c r="B356" s="22"/>
    </row>
    <row r="357" spans="2:2" ht="18" customHeight="1" x14ac:dyDescent="0.3">
      <c r="B357" s="22"/>
    </row>
    <row r="358" spans="2:2" ht="18" customHeight="1" x14ac:dyDescent="0.3">
      <c r="B358" s="22"/>
    </row>
    <row r="359" spans="2:2" ht="18" customHeight="1" x14ac:dyDescent="0.3">
      <c r="B359" s="22"/>
    </row>
    <row r="360" spans="2:2" ht="18" customHeight="1" x14ac:dyDescent="0.3">
      <c r="B360" s="22"/>
    </row>
    <row r="361" spans="2:2" ht="18" customHeight="1" x14ac:dyDescent="0.3">
      <c r="B361" s="22"/>
    </row>
    <row r="362" spans="2:2" ht="18" customHeight="1" x14ac:dyDescent="0.3">
      <c r="B362" s="22"/>
    </row>
    <row r="363" spans="2:2" ht="18" customHeight="1" x14ac:dyDescent="0.3">
      <c r="B363" s="22"/>
    </row>
    <row r="364" spans="2:2" ht="18" customHeight="1" x14ac:dyDescent="0.3">
      <c r="B364" s="22"/>
    </row>
    <row r="365" spans="2:2" ht="18" customHeight="1" x14ac:dyDescent="0.3">
      <c r="B365" s="22"/>
    </row>
    <row r="366" spans="2:2" ht="18" customHeight="1" x14ac:dyDescent="0.3">
      <c r="B366" s="22"/>
    </row>
    <row r="367" spans="2:2" ht="18" customHeight="1" x14ac:dyDescent="0.3">
      <c r="B367" s="22"/>
    </row>
    <row r="368" spans="2:2" ht="18" customHeight="1" x14ac:dyDescent="0.3">
      <c r="B368" s="22"/>
    </row>
    <row r="369" spans="2:2" ht="18" customHeight="1" x14ac:dyDescent="0.3">
      <c r="B369" s="22"/>
    </row>
    <row r="370" spans="2:2" ht="18" customHeight="1" x14ac:dyDescent="0.3">
      <c r="B370" s="22"/>
    </row>
    <row r="371" spans="2:2" ht="18" customHeight="1" x14ac:dyDescent="0.3">
      <c r="B371" s="22"/>
    </row>
    <row r="372" spans="2:2" ht="18" customHeight="1" x14ac:dyDescent="0.3">
      <c r="B372" s="22"/>
    </row>
    <row r="373" spans="2:2" ht="18" customHeight="1" x14ac:dyDescent="0.3">
      <c r="B373" s="22"/>
    </row>
    <row r="374" spans="2:2" ht="18" customHeight="1" x14ac:dyDescent="0.3">
      <c r="B374" s="22"/>
    </row>
    <row r="375" spans="2:2" ht="18" customHeight="1" x14ac:dyDescent="0.3">
      <c r="B375" s="22"/>
    </row>
    <row r="376" spans="2:2" ht="18" customHeight="1" x14ac:dyDescent="0.3">
      <c r="B376" s="22"/>
    </row>
    <row r="377" spans="2:2" ht="18" customHeight="1" x14ac:dyDescent="0.3">
      <c r="B377" s="22"/>
    </row>
    <row r="378" spans="2:2" ht="18" customHeight="1" x14ac:dyDescent="0.3">
      <c r="B378" s="22"/>
    </row>
    <row r="379" spans="2:2" ht="18" customHeight="1" x14ac:dyDescent="0.3">
      <c r="B379" s="22"/>
    </row>
    <row r="380" spans="2:2" ht="18" customHeight="1" x14ac:dyDescent="0.3">
      <c r="B380" s="22"/>
    </row>
    <row r="381" spans="2:2" ht="18" customHeight="1" x14ac:dyDescent="0.3">
      <c r="B381" s="22"/>
    </row>
    <row r="382" spans="2:2" ht="18" customHeight="1" x14ac:dyDescent="0.3">
      <c r="B382" s="22"/>
    </row>
    <row r="383" spans="2:2" ht="18" customHeight="1" x14ac:dyDescent="0.3">
      <c r="B383" s="22"/>
    </row>
    <row r="384" spans="2:2" ht="18" customHeight="1" x14ac:dyDescent="0.3">
      <c r="B384" s="22"/>
    </row>
    <row r="385" spans="2:2" ht="18" customHeight="1" x14ac:dyDescent="0.3">
      <c r="B385" s="22"/>
    </row>
    <row r="386" spans="2:2" ht="18" customHeight="1" x14ac:dyDescent="0.3">
      <c r="B386" s="22"/>
    </row>
    <row r="387" spans="2:2" ht="18" customHeight="1" x14ac:dyDescent="0.3">
      <c r="B387" s="22"/>
    </row>
    <row r="388" spans="2:2" ht="18" customHeight="1" x14ac:dyDescent="0.3">
      <c r="B388" s="22"/>
    </row>
    <row r="389" spans="2:2" ht="18" customHeight="1" x14ac:dyDescent="0.3">
      <c r="B389" s="22"/>
    </row>
    <row r="390" spans="2:2" ht="18" customHeight="1" x14ac:dyDescent="0.3">
      <c r="B390" s="22"/>
    </row>
    <row r="391" spans="2:2" ht="18" customHeight="1" x14ac:dyDescent="0.3">
      <c r="B391" s="22"/>
    </row>
    <row r="392" spans="2:2" ht="18" customHeight="1" x14ac:dyDescent="0.3">
      <c r="B392" s="22"/>
    </row>
    <row r="393" spans="2:2" ht="18" customHeight="1" x14ac:dyDescent="0.3">
      <c r="B393" s="22"/>
    </row>
    <row r="394" spans="2:2" ht="18" customHeight="1" x14ac:dyDescent="0.3">
      <c r="B394" s="22"/>
    </row>
    <row r="395" spans="2:2" ht="18" customHeight="1" x14ac:dyDescent="0.3">
      <c r="B395" s="22"/>
    </row>
    <row r="396" spans="2:2" ht="18" customHeight="1" x14ac:dyDescent="0.3">
      <c r="B396" s="22"/>
    </row>
    <row r="397" spans="2:2" ht="18" customHeight="1" x14ac:dyDescent="0.3">
      <c r="B397" s="22"/>
    </row>
    <row r="398" spans="2:2" ht="18" customHeight="1" x14ac:dyDescent="0.3">
      <c r="B398" s="22"/>
    </row>
    <row r="399" spans="2:2" ht="18" customHeight="1" x14ac:dyDescent="0.3">
      <c r="B399" s="22"/>
    </row>
    <row r="400" spans="2:2" ht="18" customHeight="1" x14ac:dyDescent="0.3">
      <c r="B400" s="22"/>
    </row>
    <row r="401" spans="2:2" ht="18" customHeight="1" x14ac:dyDescent="0.3">
      <c r="B401" s="22"/>
    </row>
    <row r="402" spans="2:2" ht="18" customHeight="1" x14ac:dyDescent="0.3">
      <c r="B402" s="22"/>
    </row>
    <row r="403" spans="2:2" ht="18" customHeight="1" x14ac:dyDescent="0.3">
      <c r="B403" s="22"/>
    </row>
    <row r="404" spans="2:2" ht="18" customHeight="1" x14ac:dyDescent="0.3">
      <c r="B404" s="22"/>
    </row>
    <row r="405" spans="2:2" ht="18" customHeight="1" x14ac:dyDescent="0.3">
      <c r="B405" s="22"/>
    </row>
    <row r="406" spans="2:2" ht="18" customHeight="1" x14ac:dyDescent="0.3">
      <c r="B406" s="22"/>
    </row>
    <row r="407" spans="2:2" ht="18" customHeight="1" x14ac:dyDescent="0.3">
      <c r="B407" s="22"/>
    </row>
    <row r="408" spans="2:2" ht="18" customHeight="1" x14ac:dyDescent="0.3">
      <c r="B408" s="22"/>
    </row>
    <row r="409" spans="2:2" ht="18" customHeight="1" x14ac:dyDescent="0.3">
      <c r="B409" s="22"/>
    </row>
    <row r="410" spans="2:2" ht="18" customHeight="1" x14ac:dyDescent="0.3">
      <c r="B410" s="22"/>
    </row>
    <row r="411" spans="2:2" ht="18" customHeight="1" x14ac:dyDescent="0.3">
      <c r="B411" s="22"/>
    </row>
    <row r="412" spans="2:2" ht="18" customHeight="1" x14ac:dyDescent="0.3">
      <c r="B412" s="22"/>
    </row>
    <row r="413" spans="2:2" ht="18" customHeight="1" x14ac:dyDescent="0.3">
      <c r="B413" s="22"/>
    </row>
    <row r="414" spans="2:2" ht="18" customHeight="1" x14ac:dyDescent="0.3">
      <c r="B414" s="22"/>
    </row>
    <row r="415" spans="2:2" ht="18" customHeight="1" x14ac:dyDescent="0.3">
      <c r="B415" s="22"/>
    </row>
    <row r="416" spans="2:2" ht="18" customHeight="1" x14ac:dyDescent="0.3">
      <c r="B416" s="22"/>
    </row>
    <row r="417" spans="2:2" ht="18" customHeight="1" x14ac:dyDescent="0.3">
      <c r="B417" s="22"/>
    </row>
    <row r="418" spans="2:2" ht="18" customHeight="1" x14ac:dyDescent="0.3">
      <c r="B418" s="22"/>
    </row>
    <row r="419" spans="2:2" ht="18" customHeight="1" x14ac:dyDescent="0.3">
      <c r="B419" s="22"/>
    </row>
    <row r="420" spans="2:2" ht="18" customHeight="1" x14ac:dyDescent="0.3">
      <c r="B420" s="22"/>
    </row>
    <row r="421" spans="2:2" ht="18" customHeight="1" x14ac:dyDescent="0.3">
      <c r="B421" s="22"/>
    </row>
    <row r="422" spans="2:2" ht="18" customHeight="1" x14ac:dyDescent="0.3">
      <c r="B422" s="22"/>
    </row>
    <row r="423" spans="2:2" ht="18" customHeight="1" x14ac:dyDescent="0.3">
      <c r="B423" s="22"/>
    </row>
    <row r="424" spans="2:2" ht="18" customHeight="1" x14ac:dyDescent="0.3">
      <c r="B424" s="22"/>
    </row>
    <row r="425" spans="2:2" ht="18" customHeight="1" x14ac:dyDescent="0.3">
      <c r="B425" s="22"/>
    </row>
    <row r="426" spans="2:2" ht="18" customHeight="1" x14ac:dyDescent="0.3">
      <c r="B426" s="22"/>
    </row>
    <row r="427" spans="2:2" ht="18" customHeight="1" x14ac:dyDescent="0.3">
      <c r="B427" s="22"/>
    </row>
    <row r="428" spans="2:2" ht="18" customHeight="1" x14ac:dyDescent="0.3">
      <c r="B428" s="22"/>
    </row>
    <row r="429" spans="2:2" ht="18" customHeight="1" x14ac:dyDescent="0.3">
      <c r="B429" s="22"/>
    </row>
    <row r="430" spans="2:2" ht="18" customHeight="1" x14ac:dyDescent="0.3">
      <c r="B430" s="22"/>
    </row>
    <row r="431" spans="2:2" ht="18" customHeight="1" x14ac:dyDescent="0.3">
      <c r="B431" s="22"/>
    </row>
    <row r="432" spans="2:2" ht="18" customHeight="1" x14ac:dyDescent="0.3">
      <c r="B432" s="22"/>
    </row>
    <row r="433" spans="2:2" ht="18" customHeight="1" x14ac:dyDescent="0.3">
      <c r="B433" s="22"/>
    </row>
    <row r="434" spans="2:2" ht="18" customHeight="1" x14ac:dyDescent="0.3">
      <c r="B434" s="22"/>
    </row>
    <row r="435" spans="2:2" ht="18" customHeight="1" x14ac:dyDescent="0.3">
      <c r="B435" s="22"/>
    </row>
    <row r="436" spans="2:2" ht="18" customHeight="1" x14ac:dyDescent="0.3">
      <c r="B436" s="22"/>
    </row>
    <row r="437" spans="2:2" ht="18" customHeight="1" x14ac:dyDescent="0.3">
      <c r="B437" s="22"/>
    </row>
    <row r="438" spans="2:2" ht="18" customHeight="1" x14ac:dyDescent="0.3">
      <c r="B438" s="22"/>
    </row>
    <row r="439" spans="2:2" ht="18" customHeight="1" x14ac:dyDescent="0.3">
      <c r="B439" s="22"/>
    </row>
    <row r="440" spans="2:2" ht="18" customHeight="1" x14ac:dyDescent="0.3">
      <c r="B440" s="22"/>
    </row>
    <row r="441" spans="2:2" ht="18" customHeight="1" x14ac:dyDescent="0.3">
      <c r="B441" s="22"/>
    </row>
    <row r="442" spans="2:2" ht="18" customHeight="1" x14ac:dyDescent="0.3">
      <c r="B442" s="22"/>
    </row>
    <row r="443" spans="2:2" ht="18" customHeight="1" x14ac:dyDescent="0.3">
      <c r="B443" s="22"/>
    </row>
    <row r="444" spans="2:2" ht="18" customHeight="1" x14ac:dyDescent="0.3">
      <c r="B444" s="22"/>
    </row>
    <row r="445" spans="2:2" ht="18" customHeight="1" x14ac:dyDescent="0.3">
      <c r="B445" s="22"/>
    </row>
    <row r="446" spans="2:2" ht="18" customHeight="1" x14ac:dyDescent="0.3">
      <c r="B446" s="22"/>
    </row>
    <row r="447" spans="2:2" ht="18" customHeight="1" x14ac:dyDescent="0.3">
      <c r="B447" s="22"/>
    </row>
    <row r="448" spans="2:2" ht="18" customHeight="1" x14ac:dyDescent="0.3">
      <c r="B448" s="22"/>
    </row>
    <row r="449" spans="2:2" ht="18" customHeight="1" x14ac:dyDescent="0.3">
      <c r="B449" s="22"/>
    </row>
    <row r="450" spans="2:2" ht="18" customHeight="1" x14ac:dyDescent="0.3">
      <c r="B450" s="22"/>
    </row>
    <row r="451" spans="2:2" ht="18" customHeight="1" x14ac:dyDescent="0.3">
      <c r="B451" s="22"/>
    </row>
    <row r="452" spans="2:2" ht="18" customHeight="1" x14ac:dyDescent="0.3">
      <c r="B452" s="22"/>
    </row>
    <row r="453" spans="2:2" ht="18" customHeight="1" x14ac:dyDescent="0.3">
      <c r="B453" s="22"/>
    </row>
    <row r="454" spans="2:2" ht="18" customHeight="1" x14ac:dyDescent="0.3">
      <c r="B454" s="22"/>
    </row>
    <row r="455" spans="2:2" ht="18" customHeight="1" x14ac:dyDescent="0.3">
      <c r="B455" s="22"/>
    </row>
    <row r="456" spans="2:2" ht="18" customHeight="1" x14ac:dyDescent="0.3">
      <c r="B456" s="22"/>
    </row>
    <row r="457" spans="2:2" ht="18" customHeight="1" x14ac:dyDescent="0.3">
      <c r="B457" s="22"/>
    </row>
    <row r="458" spans="2:2" ht="18" customHeight="1" x14ac:dyDescent="0.3">
      <c r="B458" s="22"/>
    </row>
    <row r="459" spans="2:2" ht="18" customHeight="1" x14ac:dyDescent="0.3">
      <c r="B459" s="22"/>
    </row>
    <row r="460" spans="2:2" ht="18" customHeight="1" x14ac:dyDescent="0.3">
      <c r="B460" s="22"/>
    </row>
    <row r="461" spans="2:2" ht="18" customHeight="1" x14ac:dyDescent="0.3">
      <c r="B461" s="22"/>
    </row>
    <row r="462" spans="2:2" ht="18" customHeight="1" x14ac:dyDescent="0.3">
      <c r="B462" s="22"/>
    </row>
    <row r="463" spans="2:2" ht="18" customHeight="1" x14ac:dyDescent="0.3">
      <c r="B463" s="22"/>
    </row>
    <row r="464" spans="2:2" ht="18" customHeight="1" x14ac:dyDescent="0.3">
      <c r="B464" s="22"/>
    </row>
    <row r="465" spans="2:2" ht="18" customHeight="1" x14ac:dyDescent="0.3">
      <c r="B465" s="22"/>
    </row>
    <row r="466" spans="2:2" ht="18" customHeight="1" x14ac:dyDescent="0.3">
      <c r="B466" s="22"/>
    </row>
    <row r="467" spans="2:2" ht="18" customHeight="1" x14ac:dyDescent="0.3">
      <c r="B467" s="22"/>
    </row>
    <row r="468" spans="2:2" ht="18" customHeight="1" x14ac:dyDescent="0.3">
      <c r="B468" s="22"/>
    </row>
    <row r="469" spans="2:2" ht="18" customHeight="1" x14ac:dyDescent="0.3">
      <c r="B469" s="22"/>
    </row>
    <row r="470" spans="2:2" ht="18" customHeight="1" x14ac:dyDescent="0.3">
      <c r="B470" s="22"/>
    </row>
    <row r="471" spans="2:2" ht="18" customHeight="1" x14ac:dyDescent="0.3">
      <c r="B471" s="22"/>
    </row>
    <row r="472" spans="2:2" ht="18" customHeight="1" x14ac:dyDescent="0.3">
      <c r="B472" s="22"/>
    </row>
    <row r="473" spans="2:2" ht="18" customHeight="1" x14ac:dyDescent="0.3">
      <c r="B473" s="22"/>
    </row>
    <row r="474" spans="2:2" ht="18" customHeight="1" x14ac:dyDescent="0.3">
      <c r="B474" s="22"/>
    </row>
    <row r="475" spans="2:2" ht="18" customHeight="1" x14ac:dyDescent="0.3">
      <c r="B475" s="22"/>
    </row>
    <row r="476" spans="2:2" ht="18" customHeight="1" x14ac:dyDescent="0.3">
      <c r="B476" s="22"/>
    </row>
    <row r="477" spans="2:2" ht="18" customHeight="1" x14ac:dyDescent="0.3">
      <c r="B477" s="22"/>
    </row>
    <row r="478" spans="2:2" ht="18" customHeight="1" x14ac:dyDescent="0.3">
      <c r="B478" s="22"/>
    </row>
    <row r="479" spans="2:2" ht="18" customHeight="1" x14ac:dyDescent="0.3">
      <c r="B479" s="22"/>
    </row>
    <row r="480" spans="2:2" ht="18" customHeight="1" x14ac:dyDescent="0.3">
      <c r="B480" s="22"/>
    </row>
    <row r="481" spans="2:2" ht="18" customHeight="1" x14ac:dyDescent="0.3">
      <c r="B481" s="22"/>
    </row>
    <row r="482" spans="2:2" ht="18" customHeight="1" x14ac:dyDescent="0.3">
      <c r="B482" s="22"/>
    </row>
    <row r="483" spans="2:2" ht="18" customHeight="1" x14ac:dyDescent="0.3">
      <c r="B483" s="22"/>
    </row>
    <row r="484" spans="2:2" ht="18" customHeight="1" x14ac:dyDescent="0.3">
      <c r="B484" s="22"/>
    </row>
    <row r="485" spans="2:2" ht="18" customHeight="1" x14ac:dyDescent="0.3">
      <c r="B485" s="22"/>
    </row>
    <row r="486" spans="2:2" ht="18" customHeight="1" x14ac:dyDescent="0.3">
      <c r="B486" s="22"/>
    </row>
    <row r="487" spans="2:2" ht="18" customHeight="1" x14ac:dyDescent="0.3">
      <c r="B487" s="22"/>
    </row>
    <row r="488" spans="2:2" ht="18" customHeight="1" x14ac:dyDescent="0.3">
      <c r="B488" s="22"/>
    </row>
    <row r="489" spans="2:2" ht="18" customHeight="1" x14ac:dyDescent="0.3">
      <c r="B489" s="22"/>
    </row>
    <row r="490" spans="2:2" ht="18" customHeight="1" x14ac:dyDescent="0.3">
      <c r="B490" s="22"/>
    </row>
    <row r="491" spans="2:2" ht="18" customHeight="1" x14ac:dyDescent="0.3">
      <c r="B491" s="22"/>
    </row>
    <row r="492" spans="2:2" ht="18" customHeight="1" x14ac:dyDescent="0.3">
      <c r="B492" s="22"/>
    </row>
    <row r="493" spans="2:2" ht="18" customHeight="1" x14ac:dyDescent="0.3">
      <c r="B493" s="22"/>
    </row>
    <row r="494" spans="2:2" ht="18" customHeight="1" x14ac:dyDescent="0.3">
      <c r="B494" s="22"/>
    </row>
    <row r="495" spans="2:2" ht="18" customHeight="1" x14ac:dyDescent="0.3">
      <c r="B495" s="22"/>
    </row>
    <row r="496" spans="2:2" ht="18" customHeight="1" x14ac:dyDescent="0.3">
      <c r="B496" s="22"/>
    </row>
    <row r="497" spans="2:2" ht="18" customHeight="1" x14ac:dyDescent="0.3">
      <c r="B497" s="22"/>
    </row>
    <row r="498" spans="2:2" ht="18" customHeight="1" x14ac:dyDescent="0.3">
      <c r="B498" s="22"/>
    </row>
    <row r="499" spans="2:2" ht="18" customHeight="1" x14ac:dyDescent="0.3">
      <c r="B499" s="22"/>
    </row>
    <row r="500" spans="2:2" ht="18" customHeight="1" x14ac:dyDescent="0.3">
      <c r="B500" s="22"/>
    </row>
    <row r="501" spans="2:2" ht="18" customHeight="1" x14ac:dyDescent="0.3">
      <c r="B501" s="22"/>
    </row>
    <row r="502" spans="2:2" ht="18" customHeight="1" x14ac:dyDescent="0.3">
      <c r="B502" s="22"/>
    </row>
    <row r="503" spans="2:2" ht="18" customHeight="1" x14ac:dyDescent="0.3">
      <c r="B503" s="22"/>
    </row>
    <row r="504" spans="2:2" ht="18" customHeight="1" x14ac:dyDescent="0.3">
      <c r="B504" s="22"/>
    </row>
    <row r="505" spans="2:2" ht="18" customHeight="1" x14ac:dyDescent="0.3">
      <c r="B505" s="22"/>
    </row>
    <row r="506" spans="2:2" ht="18" customHeight="1" x14ac:dyDescent="0.3">
      <c r="B506" s="22"/>
    </row>
    <row r="507" spans="2:2" ht="18" customHeight="1" x14ac:dyDescent="0.3">
      <c r="B507" s="22"/>
    </row>
    <row r="508" spans="2:2" ht="18" customHeight="1" x14ac:dyDescent="0.3">
      <c r="B508" s="22"/>
    </row>
    <row r="509" spans="2:2" ht="18" customHeight="1" x14ac:dyDescent="0.3">
      <c r="B509" s="22"/>
    </row>
    <row r="510" spans="2:2" ht="18" customHeight="1" x14ac:dyDescent="0.3">
      <c r="B510" s="22"/>
    </row>
    <row r="511" spans="2:2" ht="18" customHeight="1" x14ac:dyDescent="0.3">
      <c r="B511" s="22"/>
    </row>
    <row r="512" spans="2:2" ht="18" customHeight="1" x14ac:dyDescent="0.3">
      <c r="B512" s="22"/>
    </row>
    <row r="513" spans="2:2" ht="18" customHeight="1" x14ac:dyDescent="0.3">
      <c r="B513" s="22"/>
    </row>
    <row r="514" spans="2:2" ht="18" customHeight="1" x14ac:dyDescent="0.3">
      <c r="B514" s="22"/>
    </row>
    <row r="515" spans="2:2" ht="18" customHeight="1" x14ac:dyDescent="0.3">
      <c r="B515" s="22"/>
    </row>
    <row r="516" spans="2:2" ht="18" customHeight="1" x14ac:dyDescent="0.3">
      <c r="B516" s="22"/>
    </row>
    <row r="517" spans="2:2" ht="18" customHeight="1" x14ac:dyDescent="0.3">
      <c r="B517" s="22"/>
    </row>
    <row r="518" spans="2:2" ht="18" customHeight="1" x14ac:dyDescent="0.3">
      <c r="B518" s="22"/>
    </row>
    <row r="519" spans="2:2" ht="18" customHeight="1" x14ac:dyDescent="0.3">
      <c r="B519" s="22"/>
    </row>
    <row r="520" spans="2:2" ht="18" customHeight="1" x14ac:dyDescent="0.3">
      <c r="B520" s="22"/>
    </row>
    <row r="521" spans="2:2" ht="18" customHeight="1" x14ac:dyDescent="0.3">
      <c r="B521" s="22"/>
    </row>
    <row r="522" spans="2:2" ht="18" customHeight="1" x14ac:dyDescent="0.3">
      <c r="B522" s="22"/>
    </row>
    <row r="523" spans="2:2" ht="18" customHeight="1" x14ac:dyDescent="0.3">
      <c r="B523" s="22"/>
    </row>
    <row r="524" spans="2:2" ht="18" customHeight="1" x14ac:dyDescent="0.3">
      <c r="B524" s="22"/>
    </row>
    <row r="525" spans="2:2" ht="18" customHeight="1" x14ac:dyDescent="0.3">
      <c r="B525" s="22"/>
    </row>
    <row r="526" spans="2:2" ht="18" customHeight="1" x14ac:dyDescent="0.3">
      <c r="B526" s="22"/>
    </row>
    <row r="527" spans="2:2" ht="18" customHeight="1" x14ac:dyDescent="0.3">
      <c r="B527" s="22"/>
    </row>
    <row r="528" spans="2:2" ht="18" customHeight="1" x14ac:dyDescent="0.3">
      <c r="B528" s="22"/>
    </row>
    <row r="529" spans="2:2" ht="18" customHeight="1" x14ac:dyDescent="0.3">
      <c r="B529" s="22"/>
    </row>
    <row r="530" spans="2:2" ht="18" customHeight="1" x14ac:dyDescent="0.3">
      <c r="B530" s="22"/>
    </row>
    <row r="531" spans="2:2" ht="18" customHeight="1" x14ac:dyDescent="0.3">
      <c r="B531" s="22"/>
    </row>
    <row r="532" spans="2:2" ht="18" customHeight="1" x14ac:dyDescent="0.3">
      <c r="B532" s="22"/>
    </row>
    <row r="533" spans="2:2" ht="18" customHeight="1" x14ac:dyDescent="0.3">
      <c r="B533" s="22"/>
    </row>
    <row r="534" spans="2:2" ht="18" customHeight="1" x14ac:dyDescent="0.3">
      <c r="B534" s="22"/>
    </row>
    <row r="535" spans="2:2" ht="18" customHeight="1" x14ac:dyDescent="0.3">
      <c r="B535" s="22"/>
    </row>
    <row r="536" spans="2:2" ht="18" customHeight="1" x14ac:dyDescent="0.3">
      <c r="B536" s="22"/>
    </row>
    <row r="537" spans="2:2" ht="18" customHeight="1" x14ac:dyDescent="0.3">
      <c r="B537" s="22"/>
    </row>
    <row r="538" spans="2:2" ht="18" customHeight="1" x14ac:dyDescent="0.3">
      <c r="B538" s="22"/>
    </row>
    <row r="539" spans="2:2" ht="18" customHeight="1" x14ac:dyDescent="0.3">
      <c r="B539" s="22"/>
    </row>
    <row r="540" spans="2:2" ht="18" customHeight="1" x14ac:dyDescent="0.3">
      <c r="B540" s="22"/>
    </row>
    <row r="541" spans="2:2" ht="18" customHeight="1" x14ac:dyDescent="0.3">
      <c r="B541" s="22"/>
    </row>
    <row r="542" spans="2:2" ht="18" customHeight="1" x14ac:dyDescent="0.3">
      <c r="B542" s="22"/>
    </row>
    <row r="543" spans="2:2" ht="18" customHeight="1" x14ac:dyDescent="0.3">
      <c r="B543" s="22"/>
    </row>
    <row r="544" spans="2:2" ht="18" customHeight="1" x14ac:dyDescent="0.3">
      <c r="B544" s="22"/>
    </row>
    <row r="545" spans="2:2" ht="18" customHeight="1" x14ac:dyDescent="0.3">
      <c r="B545" s="22"/>
    </row>
    <row r="546" spans="2:2" ht="18" customHeight="1" x14ac:dyDescent="0.3">
      <c r="B546" s="22"/>
    </row>
    <row r="547" spans="2:2" ht="18" customHeight="1" x14ac:dyDescent="0.3">
      <c r="B547" s="22"/>
    </row>
    <row r="548" spans="2:2" ht="18" customHeight="1" x14ac:dyDescent="0.3">
      <c r="B548" s="22"/>
    </row>
    <row r="549" spans="2:2" ht="18" customHeight="1" x14ac:dyDescent="0.3">
      <c r="B549" s="22"/>
    </row>
    <row r="550" spans="2:2" ht="18" customHeight="1" x14ac:dyDescent="0.3">
      <c r="B550" s="22"/>
    </row>
    <row r="551" spans="2:2" ht="18" customHeight="1" x14ac:dyDescent="0.3">
      <c r="B551" s="22"/>
    </row>
    <row r="552" spans="2:2" ht="18" customHeight="1" x14ac:dyDescent="0.3">
      <c r="B552" s="22"/>
    </row>
    <row r="553" spans="2:2" ht="18" customHeight="1" x14ac:dyDescent="0.3">
      <c r="B553" s="22"/>
    </row>
    <row r="554" spans="2:2" ht="18" customHeight="1" x14ac:dyDescent="0.3">
      <c r="B554" s="22"/>
    </row>
    <row r="555" spans="2:2" ht="18" customHeight="1" x14ac:dyDescent="0.3">
      <c r="B555" s="22"/>
    </row>
    <row r="556" spans="2:2" ht="18" customHeight="1" x14ac:dyDescent="0.3">
      <c r="B556" s="22"/>
    </row>
    <row r="557" spans="2:2" ht="18" customHeight="1" x14ac:dyDescent="0.3">
      <c r="B557" s="22"/>
    </row>
    <row r="558" spans="2:2" ht="18" customHeight="1" x14ac:dyDescent="0.3">
      <c r="B558" s="22"/>
    </row>
    <row r="559" spans="2:2" ht="18" customHeight="1" x14ac:dyDescent="0.3">
      <c r="B559" s="22"/>
    </row>
    <row r="560" spans="2:2" ht="18" customHeight="1" x14ac:dyDescent="0.3">
      <c r="B560" s="22"/>
    </row>
    <row r="561" spans="2:2" ht="18" customHeight="1" x14ac:dyDescent="0.3">
      <c r="B561" s="22"/>
    </row>
    <row r="562" spans="2:2" ht="18" customHeight="1" x14ac:dyDescent="0.3">
      <c r="B562" s="22"/>
    </row>
    <row r="563" spans="2:2" ht="18" customHeight="1" x14ac:dyDescent="0.3">
      <c r="B563" s="22"/>
    </row>
    <row r="564" spans="2:2" ht="18" customHeight="1" x14ac:dyDescent="0.3">
      <c r="B564" s="22"/>
    </row>
    <row r="565" spans="2:2" ht="18" customHeight="1" x14ac:dyDescent="0.3">
      <c r="B565" s="22"/>
    </row>
    <row r="566" spans="2:2" ht="18" customHeight="1" x14ac:dyDescent="0.3">
      <c r="B566" s="22"/>
    </row>
    <row r="567" spans="2:2" ht="18" customHeight="1" x14ac:dyDescent="0.3">
      <c r="B567" s="22"/>
    </row>
    <row r="568" spans="2:2" ht="18" customHeight="1" x14ac:dyDescent="0.3">
      <c r="B568" s="22"/>
    </row>
    <row r="569" spans="2:2" ht="18" customHeight="1" x14ac:dyDescent="0.3">
      <c r="B569" s="22"/>
    </row>
    <row r="570" spans="2:2" ht="18" customHeight="1" x14ac:dyDescent="0.3">
      <c r="B570" s="22"/>
    </row>
    <row r="571" spans="2:2" ht="18" customHeight="1" x14ac:dyDescent="0.3">
      <c r="B571" s="22"/>
    </row>
    <row r="572" spans="2:2" ht="18" customHeight="1" x14ac:dyDescent="0.3">
      <c r="B572" s="22"/>
    </row>
    <row r="573" spans="2:2" ht="18" customHeight="1" x14ac:dyDescent="0.3">
      <c r="B573" s="22"/>
    </row>
    <row r="574" spans="2:2" ht="18" customHeight="1" x14ac:dyDescent="0.3">
      <c r="B574" s="22"/>
    </row>
    <row r="575" spans="2:2" ht="18" customHeight="1" x14ac:dyDescent="0.3">
      <c r="B575" s="22"/>
    </row>
    <row r="576" spans="2:2" ht="18" customHeight="1" x14ac:dyDescent="0.3">
      <c r="B576" s="22"/>
    </row>
    <row r="577" spans="2:2" ht="18" customHeight="1" x14ac:dyDescent="0.3">
      <c r="B577" s="22"/>
    </row>
    <row r="578" spans="2:2" ht="18" customHeight="1" x14ac:dyDescent="0.3">
      <c r="B578" s="22"/>
    </row>
    <row r="579" spans="2:2" ht="18" customHeight="1" x14ac:dyDescent="0.3">
      <c r="B579" s="22"/>
    </row>
    <row r="580" spans="2:2" ht="18" customHeight="1" x14ac:dyDescent="0.3">
      <c r="B580" s="22"/>
    </row>
    <row r="581" spans="2:2" ht="18" customHeight="1" x14ac:dyDescent="0.3">
      <c r="B581" s="22"/>
    </row>
    <row r="582" spans="2:2" ht="18" customHeight="1" x14ac:dyDescent="0.3">
      <c r="B582" s="22"/>
    </row>
    <row r="583" spans="2:2" ht="18" customHeight="1" x14ac:dyDescent="0.3">
      <c r="B583" s="22"/>
    </row>
    <row r="584" spans="2:2" ht="18" customHeight="1" x14ac:dyDescent="0.3">
      <c r="B584" s="22"/>
    </row>
    <row r="585" spans="2:2" ht="18" customHeight="1" x14ac:dyDescent="0.3">
      <c r="B585" s="22"/>
    </row>
    <row r="586" spans="2:2" ht="18" customHeight="1" x14ac:dyDescent="0.3">
      <c r="B586" s="22"/>
    </row>
    <row r="587" spans="2:2" ht="18" customHeight="1" x14ac:dyDescent="0.3">
      <c r="B587" s="22"/>
    </row>
    <row r="588" spans="2:2" ht="18" customHeight="1" x14ac:dyDescent="0.3">
      <c r="B588" s="22"/>
    </row>
    <row r="589" spans="2:2" ht="18" customHeight="1" x14ac:dyDescent="0.3">
      <c r="B589" s="22"/>
    </row>
    <row r="590" spans="2:2" ht="18" customHeight="1" x14ac:dyDescent="0.3">
      <c r="B590" s="22"/>
    </row>
    <row r="591" spans="2:2" ht="18" customHeight="1" x14ac:dyDescent="0.3">
      <c r="B591" s="22"/>
    </row>
    <row r="592" spans="2:2" ht="18" customHeight="1" x14ac:dyDescent="0.3">
      <c r="B592" s="22"/>
    </row>
    <row r="593" spans="2:2" ht="18" customHeight="1" x14ac:dyDescent="0.3">
      <c r="B593" s="22"/>
    </row>
    <row r="594" spans="2:2" ht="18" customHeight="1" x14ac:dyDescent="0.3">
      <c r="B594" s="22"/>
    </row>
    <row r="595" spans="2:2" ht="18" customHeight="1" x14ac:dyDescent="0.3">
      <c r="B595" s="22"/>
    </row>
    <row r="596" spans="2:2" ht="18" customHeight="1" x14ac:dyDescent="0.3">
      <c r="B596" s="22"/>
    </row>
    <row r="597" spans="2:2" ht="18" customHeight="1" x14ac:dyDescent="0.3">
      <c r="B597" s="22"/>
    </row>
    <row r="598" spans="2:2" ht="18" customHeight="1" x14ac:dyDescent="0.3">
      <c r="B598" s="22"/>
    </row>
    <row r="599" spans="2:2" ht="18" customHeight="1" x14ac:dyDescent="0.3">
      <c r="B599" s="22"/>
    </row>
    <row r="600" spans="2:2" ht="18" customHeight="1" x14ac:dyDescent="0.3">
      <c r="B600" s="22"/>
    </row>
    <row r="601" spans="2:2" ht="18" customHeight="1" x14ac:dyDescent="0.3">
      <c r="B601" s="22"/>
    </row>
    <row r="602" spans="2:2" ht="18" customHeight="1" x14ac:dyDescent="0.3">
      <c r="B602" s="22"/>
    </row>
    <row r="603" spans="2:2" ht="18" customHeight="1" x14ac:dyDescent="0.3">
      <c r="B603" s="22"/>
    </row>
    <row r="604" spans="2:2" ht="18" customHeight="1" x14ac:dyDescent="0.3">
      <c r="B604" s="22"/>
    </row>
    <row r="605" spans="2:2" ht="18" customHeight="1" x14ac:dyDescent="0.3">
      <c r="B605" s="22"/>
    </row>
    <row r="606" spans="2:2" ht="18" customHeight="1" x14ac:dyDescent="0.3">
      <c r="B606" s="22"/>
    </row>
    <row r="607" spans="2:2" ht="18" customHeight="1" x14ac:dyDescent="0.3">
      <c r="B607" s="22"/>
    </row>
    <row r="608" spans="2:2" ht="18" customHeight="1" x14ac:dyDescent="0.3">
      <c r="B608" s="22"/>
    </row>
    <row r="609" spans="2:2" ht="18" customHeight="1" x14ac:dyDescent="0.3">
      <c r="B609" s="22"/>
    </row>
    <row r="610" spans="2:2" ht="18" customHeight="1" x14ac:dyDescent="0.3">
      <c r="B610" s="22"/>
    </row>
    <row r="611" spans="2:2" ht="18" customHeight="1" x14ac:dyDescent="0.3">
      <c r="B611" s="22"/>
    </row>
    <row r="612" spans="2:2" ht="18" customHeight="1" x14ac:dyDescent="0.3">
      <c r="B612" s="22"/>
    </row>
    <row r="613" spans="2:2" ht="18" customHeight="1" x14ac:dyDescent="0.3">
      <c r="B613" s="22"/>
    </row>
    <row r="614" spans="2:2" ht="18" customHeight="1" x14ac:dyDescent="0.3">
      <c r="B614" s="22"/>
    </row>
    <row r="615" spans="2:2" ht="18" customHeight="1" x14ac:dyDescent="0.3">
      <c r="B615" s="22"/>
    </row>
    <row r="616" spans="2:2" ht="18" customHeight="1" x14ac:dyDescent="0.3">
      <c r="B616" s="22"/>
    </row>
    <row r="617" spans="2:2" ht="18" customHeight="1" x14ac:dyDescent="0.3">
      <c r="B617" s="22"/>
    </row>
    <row r="618" spans="2:2" ht="18" customHeight="1" x14ac:dyDescent="0.3">
      <c r="B618" s="22"/>
    </row>
    <row r="619" spans="2:2" ht="18" customHeight="1" x14ac:dyDescent="0.3">
      <c r="B619" s="22"/>
    </row>
    <row r="620" spans="2:2" ht="18" customHeight="1" x14ac:dyDescent="0.3">
      <c r="B620" s="22"/>
    </row>
    <row r="621" spans="2:2" ht="18" customHeight="1" x14ac:dyDescent="0.3">
      <c r="B621" s="22"/>
    </row>
    <row r="622" spans="2:2" ht="18" customHeight="1" x14ac:dyDescent="0.3">
      <c r="B622" s="22"/>
    </row>
    <row r="623" spans="2:2" ht="18" customHeight="1" x14ac:dyDescent="0.3">
      <c r="B623" s="22"/>
    </row>
    <row r="624" spans="2:2" ht="18" customHeight="1" x14ac:dyDescent="0.3">
      <c r="B624" s="22"/>
    </row>
    <row r="625" spans="2:2" ht="18" customHeight="1" x14ac:dyDescent="0.3">
      <c r="B625" s="22"/>
    </row>
    <row r="626" spans="2:2" ht="18" customHeight="1" x14ac:dyDescent="0.3">
      <c r="B626" s="22"/>
    </row>
    <row r="627" spans="2:2" ht="18" customHeight="1" x14ac:dyDescent="0.3">
      <c r="B627" s="22"/>
    </row>
    <row r="628" spans="2:2" ht="18" customHeight="1" x14ac:dyDescent="0.3">
      <c r="B628" s="22"/>
    </row>
    <row r="629" spans="2:2" ht="18" customHeight="1" x14ac:dyDescent="0.3">
      <c r="B629" s="22"/>
    </row>
    <row r="630" spans="2:2" ht="18" customHeight="1" x14ac:dyDescent="0.3">
      <c r="B630" s="22"/>
    </row>
    <row r="631" spans="2:2" ht="18" customHeight="1" x14ac:dyDescent="0.3">
      <c r="B631" s="22"/>
    </row>
    <row r="632" spans="2:2" ht="18" customHeight="1" x14ac:dyDescent="0.3">
      <c r="B632" s="22"/>
    </row>
    <row r="633" spans="2:2" ht="18" customHeight="1" x14ac:dyDescent="0.3">
      <c r="B633" s="22"/>
    </row>
    <row r="634" spans="2:2" ht="18" customHeight="1" x14ac:dyDescent="0.3">
      <c r="B634" s="22"/>
    </row>
    <row r="635" spans="2:2" ht="18" customHeight="1" x14ac:dyDescent="0.3">
      <c r="B635" s="22"/>
    </row>
    <row r="636" spans="2:2" ht="18" customHeight="1" x14ac:dyDescent="0.3">
      <c r="B636" s="22"/>
    </row>
    <row r="637" spans="2:2" ht="18" customHeight="1" x14ac:dyDescent="0.3">
      <c r="B637" s="22"/>
    </row>
    <row r="638" spans="2:2" ht="18" customHeight="1" x14ac:dyDescent="0.3">
      <c r="B638" s="22"/>
    </row>
    <row r="639" spans="2:2" ht="18" customHeight="1" x14ac:dyDescent="0.3">
      <c r="B639" s="22"/>
    </row>
    <row r="640" spans="2:2" ht="18" customHeight="1" x14ac:dyDescent="0.3">
      <c r="B640" s="22"/>
    </row>
    <row r="641" spans="2:2" ht="18" customHeight="1" x14ac:dyDescent="0.3">
      <c r="B641" s="22"/>
    </row>
    <row r="642" spans="2:2" ht="18" customHeight="1" x14ac:dyDescent="0.3">
      <c r="B642" s="22"/>
    </row>
    <row r="643" spans="2:2" ht="18" customHeight="1" x14ac:dyDescent="0.3">
      <c r="B643" s="22"/>
    </row>
    <row r="644" spans="2:2" ht="18" customHeight="1" x14ac:dyDescent="0.3">
      <c r="B644" s="22"/>
    </row>
    <row r="645" spans="2:2" ht="18" customHeight="1" x14ac:dyDescent="0.3">
      <c r="B645" s="22"/>
    </row>
    <row r="646" spans="2:2" ht="18" customHeight="1" x14ac:dyDescent="0.3">
      <c r="B646" s="22"/>
    </row>
    <row r="647" spans="2:2" ht="18" customHeight="1" x14ac:dyDescent="0.3">
      <c r="B647" s="22"/>
    </row>
    <row r="648" spans="2:2" ht="18" customHeight="1" x14ac:dyDescent="0.3">
      <c r="B648" s="22"/>
    </row>
    <row r="649" spans="2:2" ht="18" customHeight="1" x14ac:dyDescent="0.3">
      <c r="B649" s="22"/>
    </row>
    <row r="650" spans="2:2" ht="18" customHeight="1" x14ac:dyDescent="0.3">
      <c r="B650" s="22"/>
    </row>
    <row r="651" spans="2:2" ht="18" customHeight="1" x14ac:dyDescent="0.3">
      <c r="B651" s="22"/>
    </row>
    <row r="652" spans="2:2" ht="18" customHeight="1" x14ac:dyDescent="0.3">
      <c r="B652" s="22"/>
    </row>
    <row r="653" spans="2:2" ht="18" customHeight="1" x14ac:dyDescent="0.3">
      <c r="B653" s="22"/>
    </row>
    <row r="654" spans="2:2" ht="18" customHeight="1" x14ac:dyDescent="0.3">
      <c r="B654" s="22"/>
    </row>
    <row r="655" spans="2:2" ht="18" customHeight="1" x14ac:dyDescent="0.3">
      <c r="B655" s="22"/>
    </row>
    <row r="656" spans="2:2" ht="18" customHeight="1" x14ac:dyDescent="0.3">
      <c r="B656" s="22"/>
    </row>
    <row r="657" spans="2:2" ht="18" customHeight="1" x14ac:dyDescent="0.3">
      <c r="B657" s="22"/>
    </row>
    <row r="658" spans="2:2" ht="18" customHeight="1" x14ac:dyDescent="0.3">
      <c r="B658" s="22"/>
    </row>
    <row r="659" spans="2:2" ht="18" customHeight="1" x14ac:dyDescent="0.3">
      <c r="B659" s="22"/>
    </row>
    <row r="660" spans="2:2" ht="18" customHeight="1" x14ac:dyDescent="0.3">
      <c r="B660" s="22"/>
    </row>
    <row r="661" spans="2:2" ht="18" customHeight="1" x14ac:dyDescent="0.3">
      <c r="B661" s="22"/>
    </row>
    <row r="662" spans="2:2" ht="18" customHeight="1" x14ac:dyDescent="0.3">
      <c r="B662" s="22"/>
    </row>
    <row r="663" spans="2:2" ht="18" customHeight="1" x14ac:dyDescent="0.3">
      <c r="B663" s="22"/>
    </row>
    <row r="664" spans="2:2" ht="18" customHeight="1" x14ac:dyDescent="0.3">
      <c r="B664" s="22"/>
    </row>
    <row r="665" spans="2:2" ht="18" customHeight="1" x14ac:dyDescent="0.3">
      <c r="B665" s="22"/>
    </row>
    <row r="666" spans="2:2" ht="18" customHeight="1" x14ac:dyDescent="0.3">
      <c r="B666" s="22"/>
    </row>
    <row r="667" spans="2:2" ht="18" customHeight="1" x14ac:dyDescent="0.3">
      <c r="B667" s="22"/>
    </row>
    <row r="668" spans="2:2" ht="18" customHeight="1" x14ac:dyDescent="0.3">
      <c r="B668" s="22"/>
    </row>
    <row r="669" spans="2:2" ht="18" customHeight="1" x14ac:dyDescent="0.3">
      <c r="B669" s="22"/>
    </row>
    <row r="670" spans="2:2" ht="18" customHeight="1" x14ac:dyDescent="0.3">
      <c r="B670" s="22"/>
    </row>
    <row r="671" spans="2:2" ht="18" customHeight="1" x14ac:dyDescent="0.3">
      <c r="B671" s="22"/>
    </row>
    <row r="672" spans="2:2" ht="18" customHeight="1" x14ac:dyDescent="0.3">
      <c r="B672" s="22"/>
    </row>
    <row r="673" spans="2:2" ht="18" customHeight="1" x14ac:dyDescent="0.3">
      <c r="B673" s="22"/>
    </row>
    <row r="674" spans="2:2" ht="18" customHeight="1" x14ac:dyDescent="0.3">
      <c r="B674" s="22"/>
    </row>
    <row r="675" spans="2:2" ht="18" customHeight="1" x14ac:dyDescent="0.3">
      <c r="B675" s="22"/>
    </row>
    <row r="676" spans="2:2" ht="18" customHeight="1" x14ac:dyDescent="0.3">
      <c r="B676" s="22"/>
    </row>
    <row r="677" spans="2:2" ht="18" customHeight="1" x14ac:dyDescent="0.3">
      <c r="B677" s="22"/>
    </row>
    <row r="678" spans="2:2" ht="18" customHeight="1" x14ac:dyDescent="0.3">
      <c r="B678" s="22"/>
    </row>
    <row r="679" spans="2:2" ht="18" customHeight="1" x14ac:dyDescent="0.3">
      <c r="B679" s="22"/>
    </row>
    <row r="680" spans="2:2" ht="18" customHeight="1" x14ac:dyDescent="0.3">
      <c r="B680" s="22"/>
    </row>
    <row r="681" spans="2:2" ht="18" customHeight="1" x14ac:dyDescent="0.3">
      <c r="B681" s="22"/>
    </row>
    <row r="682" spans="2:2" ht="18" customHeight="1" x14ac:dyDescent="0.3">
      <c r="B682" s="22"/>
    </row>
    <row r="683" spans="2:2" ht="18" customHeight="1" x14ac:dyDescent="0.3">
      <c r="B683" s="22"/>
    </row>
    <row r="684" spans="2:2" ht="18" customHeight="1" x14ac:dyDescent="0.3">
      <c r="B684" s="22"/>
    </row>
    <row r="685" spans="2:2" ht="18" customHeight="1" x14ac:dyDescent="0.3">
      <c r="B685" s="22"/>
    </row>
    <row r="686" spans="2:2" ht="18" customHeight="1" x14ac:dyDescent="0.3">
      <c r="B686" s="22"/>
    </row>
    <row r="687" spans="2:2" ht="18" customHeight="1" x14ac:dyDescent="0.3">
      <c r="B687" s="22"/>
    </row>
    <row r="688" spans="2:2" ht="18" customHeight="1" x14ac:dyDescent="0.3">
      <c r="B688" s="22"/>
    </row>
    <row r="689" spans="2:2" ht="18" customHeight="1" x14ac:dyDescent="0.3">
      <c r="B689" s="22"/>
    </row>
    <row r="690" spans="2:2" ht="18" customHeight="1" x14ac:dyDescent="0.3">
      <c r="B690" s="22"/>
    </row>
    <row r="691" spans="2:2" ht="18" customHeight="1" x14ac:dyDescent="0.3">
      <c r="B691" s="22"/>
    </row>
    <row r="692" spans="2:2" ht="18" customHeight="1" x14ac:dyDescent="0.3">
      <c r="B692" s="22"/>
    </row>
    <row r="693" spans="2:2" ht="18" customHeight="1" x14ac:dyDescent="0.3">
      <c r="B693" s="22"/>
    </row>
    <row r="694" spans="2:2" ht="18" customHeight="1" x14ac:dyDescent="0.3">
      <c r="B694" s="22"/>
    </row>
    <row r="695" spans="2:2" ht="18" customHeight="1" x14ac:dyDescent="0.3">
      <c r="B695" s="22"/>
    </row>
    <row r="696" spans="2:2" ht="18" customHeight="1" x14ac:dyDescent="0.3">
      <c r="B696" s="22"/>
    </row>
    <row r="697" spans="2:2" ht="18" customHeight="1" x14ac:dyDescent="0.3">
      <c r="B697" s="22"/>
    </row>
    <row r="698" spans="2:2" ht="18" customHeight="1" x14ac:dyDescent="0.3">
      <c r="B698" s="22"/>
    </row>
    <row r="699" spans="2:2" ht="18" customHeight="1" x14ac:dyDescent="0.3">
      <c r="B699" s="22"/>
    </row>
    <row r="700" spans="2:2" ht="18" customHeight="1" x14ac:dyDescent="0.3">
      <c r="B700" s="22"/>
    </row>
    <row r="701" spans="2:2" ht="18" customHeight="1" x14ac:dyDescent="0.3">
      <c r="B701" s="22"/>
    </row>
    <row r="702" spans="2:2" ht="18" customHeight="1" x14ac:dyDescent="0.3">
      <c r="B702" s="22"/>
    </row>
    <row r="703" spans="2:2" ht="18" customHeight="1" x14ac:dyDescent="0.3">
      <c r="B703" s="22"/>
    </row>
    <row r="704" spans="2:2" ht="18" customHeight="1" x14ac:dyDescent="0.3">
      <c r="B704" s="22"/>
    </row>
    <row r="705" spans="2:2" ht="18" customHeight="1" x14ac:dyDescent="0.3">
      <c r="B705" s="22"/>
    </row>
    <row r="706" spans="2:2" ht="18" customHeight="1" x14ac:dyDescent="0.3">
      <c r="B706" s="22"/>
    </row>
    <row r="707" spans="2:2" ht="18" customHeight="1" x14ac:dyDescent="0.3">
      <c r="B707" s="22"/>
    </row>
    <row r="708" spans="2:2" ht="18" customHeight="1" x14ac:dyDescent="0.3">
      <c r="B708" s="22"/>
    </row>
    <row r="709" spans="2:2" ht="18" customHeight="1" x14ac:dyDescent="0.3">
      <c r="B709" s="22"/>
    </row>
    <row r="710" spans="2:2" ht="18" customHeight="1" x14ac:dyDescent="0.3">
      <c r="B710" s="22"/>
    </row>
    <row r="711" spans="2:2" ht="18" customHeight="1" x14ac:dyDescent="0.3">
      <c r="B711" s="22"/>
    </row>
    <row r="712" spans="2:2" ht="18" customHeight="1" x14ac:dyDescent="0.3">
      <c r="B712" s="22"/>
    </row>
    <row r="713" spans="2:2" ht="18" customHeight="1" x14ac:dyDescent="0.3">
      <c r="B713" s="22"/>
    </row>
    <row r="714" spans="2:2" ht="18" customHeight="1" x14ac:dyDescent="0.3">
      <c r="B714" s="22"/>
    </row>
    <row r="715" spans="2:2" ht="18" customHeight="1" x14ac:dyDescent="0.3">
      <c r="B715" s="22"/>
    </row>
    <row r="716" spans="2:2" ht="18" customHeight="1" x14ac:dyDescent="0.3">
      <c r="B716" s="22"/>
    </row>
    <row r="717" spans="2:2" ht="18" customHeight="1" x14ac:dyDescent="0.3">
      <c r="B717" s="22"/>
    </row>
    <row r="718" spans="2:2" ht="18" customHeight="1" x14ac:dyDescent="0.3">
      <c r="B718" s="22"/>
    </row>
    <row r="719" spans="2:2" ht="18" customHeight="1" x14ac:dyDescent="0.3">
      <c r="B719" s="22"/>
    </row>
    <row r="720" spans="2:2" ht="18" customHeight="1" x14ac:dyDescent="0.3">
      <c r="B720" s="22"/>
    </row>
    <row r="721" spans="2:2" ht="18" customHeight="1" x14ac:dyDescent="0.3">
      <c r="B721" s="22"/>
    </row>
    <row r="722" spans="2:2" ht="18" customHeight="1" x14ac:dyDescent="0.3">
      <c r="B722" s="22"/>
    </row>
    <row r="723" spans="2:2" ht="18" customHeight="1" x14ac:dyDescent="0.3">
      <c r="B723" s="22"/>
    </row>
    <row r="724" spans="2:2" ht="18" customHeight="1" x14ac:dyDescent="0.3">
      <c r="B724" s="22"/>
    </row>
    <row r="725" spans="2:2" ht="18" customHeight="1" x14ac:dyDescent="0.3">
      <c r="B725" s="22"/>
    </row>
    <row r="726" spans="2:2" ht="18" customHeight="1" x14ac:dyDescent="0.3">
      <c r="B726" s="22"/>
    </row>
    <row r="727" spans="2:2" ht="18" customHeight="1" x14ac:dyDescent="0.3">
      <c r="B727" s="22"/>
    </row>
    <row r="728" spans="2:2" ht="18" customHeight="1" x14ac:dyDescent="0.3">
      <c r="B728" s="22"/>
    </row>
    <row r="729" spans="2:2" ht="18" customHeight="1" x14ac:dyDescent="0.3">
      <c r="B729" s="22"/>
    </row>
    <row r="730" spans="2:2" ht="18" customHeight="1" x14ac:dyDescent="0.3">
      <c r="B730" s="22"/>
    </row>
    <row r="731" spans="2:2" ht="18" customHeight="1" x14ac:dyDescent="0.3">
      <c r="B731" s="22"/>
    </row>
    <row r="732" spans="2:2" ht="18" customHeight="1" x14ac:dyDescent="0.3">
      <c r="B732" s="22"/>
    </row>
    <row r="733" spans="2:2" ht="18" customHeight="1" x14ac:dyDescent="0.3">
      <c r="B733" s="22"/>
    </row>
    <row r="734" spans="2:2" ht="18" customHeight="1" x14ac:dyDescent="0.3">
      <c r="B734" s="22"/>
    </row>
    <row r="735" spans="2:2" ht="18" customHeight="1" x14ac:dyDescent="0.3">
      <c r="B735" s="22"/>
    </row>
    <row r="736" spans="2:2" ht="18" customHeight="1" x14ac:dyDescent="0.3">
      <c r="B736" s="22"/>
    </row>
    <row r="737" spans="2:2" ht="18" customHeight="1" x14ac:dyDescent="0.3">
      <c r="B737" s="22"/>
    </row>
    <row r="738" spans="2:2" ht="18" customHeight="1" x14ac:dyDescent="0.3">
      <c r="B738" s="22"/>
    </row>
    <row r="739" spans="2:2" ht="18" customHeight="1" x14ac:dyDescent="0.3">
      <c r="B739" s="22"/>
    </row>
    <row r="740" spans="2:2" ht="18" customHeight="1" x14ac:dyDescent="0.3">
      <c r="B740" s="22"/>
    </row>
    <row r="741" spans="2:2" ht="18" customHeight="1" x14ac:dyDescent="0.3">
      <c r="B741" s="22"/>
    </row>
    <row r="742" spans="2:2" ht="18" customHeight="1" x14ac:dyDescent="0.3">
      <c r="B742" s="22"/>
    </row>
    <row r="743" spans="2:2" ht="18" customHeight="1" x14ac:dyDescent="0.3">
      <c r="B743" s="22"/>
    </row>
    <row r="744" spans="2:2" ht="18" customHeight="1" x14ac:dyDescent="0.3">
      <c r="B744" s="22"/>
    </row>
    <row r="745" spans="2:2" ht="18" customHeight="1" x14ac:dyDescent="0.3">
      <c r="B745" s="22"/>
    </row>
    <row r="746" spans="2:2" ht="18" customHeight="1" x14ac:dyDescent="0.3">
      <c r="B746" s="22"/>
    </row>
    <row r="747" spans="2:2" ht="18" customHeight="1" x14ac:dyDescent="0.3">
      <c r="B747" s="22"/>
    </row>
    <row r="748" spans="2:2" ht="18" customHeight="1" x14ac:dyDescent="0.3">
      <c r="B748" s="22"/>
    </row>
    <row r="749" spans="2:2" ht="18" customHeight="1" x14ac:dyDescent="0.3">
      <c r="B749" s="22"/>
    </row>
    <row r="750" spans="2:2" ht="18" customHeight="1" x14ac:dyDescent="0.3">
      <c r="B750" s="22"/>
    </row>
    <row r="751" spans="2:2" ht="18" customHeight="1" x14ac:dyDescent="0.3">
      <c r="B751" s="22"/>
    </row>
    <row r="752" spans="2:2" ht="18" customHeight="1" x14ac:dyDescent="0.3">
      <c r="B752" s="22"/>
    </row>
    <row r="753" spans="2:2" ht="18" customHeight="1" x14ac:dyDescent="0.3">
      <c r="B753" s="22"/>
    </row>
    <row r="754" spans="2:2" ht="18" customHeight="1" x14ac:dyDescent="0.3">
      <c r="B754" s="22"/>
    </row>
    <row r="755" spans="2:2" ht="18" customHeight="1" x14ac:dyDescent="0.3">
      <c r="B755" s="22"/>
    </row>
    <row r="756" spans="2:2" ht="18" customHeight="1" x14ac:dyDescent="0.3">
      <c r="B756" s="22"/>
    </row>
    <row r="757" spans="2:2" ht="18" customHeight="1" x14ac:dyDescent="0.3">
      <c r="B757" s="22"/>
    </row>
    <row r="758" spans="2:2" ht="18" customHeight="1" x14ac:dyDescent="0.3">
      <c r="B758" s="22"/>
    </row>
    <row r="759" spans="2:2" ht="18" customHeight="1" x14ac:dyDescent="0.3">
      <c r="B759" s="22"/>
    </row>
    <row r="760" spans="2:2" ht="18" customHeight="1" x14ac:dyDescent="0.3">
      <c r="B760" s="22"/>
    </row>
    <row r="761" spans="2:2" ht="18" customHeight="1" x14ac:dyDescent="0.3">
      <c r="B761" s="22"/>
    </row>
    <row r="762" spans="2:2" ht="18" customHeight="1" x14ac:dyDescent="0.3">
      <c r="B762" s="22"/>
    </row>
    <row r="763" spans="2:2" ht="18" customHeight="1" x14ac:dyDescent="0.3">
      <c r="B763" s="22"/>
    </row>
    <row r="764" spans="2:2" ht="18" customHeight="1" x14ac:dyDescent="0.3">
      <c r="B764" s="22"/>
    </row>
    <row r="765" spans="2:2" ht="18" customHeight="1" x14ac:dyDescent="0.3">
      <c r="B765" s="22"/>
    </row>
    <row r="766" spans="2:2" ht="18" customHeight="1" x14ac:dyDescent="0.3">
      <c r="B766" s="22"/>
    </row>
    <row r="767" spans="2:2" ht="18" customHeight="1" x14ac:dyDescent="0.3">
      <c r="B767" s="22"/>
    </row>
    <row r="768" spans="2:2" ht="18" customHeight="1" x14ac:dyDescent="0.3">
      <c r="B768" s="22"/>
    </row>
    <row r="769" spans="2:2" ht="18" customHeight="1" x14ac:dyDescent="0.3">
      <c r="B769" s="22"/>
    </row>
    <row r="770" spans="2:2" ht="18" customHeight="1" x14ac:dyDescent="0.3">
      <c r="B770" s="22"/>
    </row>
    <row r="771" spans="2:2" ht="18" customHeight="1" x14ac:dyDescent="0.3">
      <c r="B771" s="22"/>
    </row>
    <row r="772" spans="2:2" ht="18" customHeight="1" x14ac:dyDescent="0.3">
      <c r="B772" s="22"/>
    </row>
    <row r="773" spans="2:2" ht="18" customHeight="1" x14ac:dyDescent="0.3">
      <c r="B773" s="22"/>
    </row>
    <row r="774" spans="2:2" ht="18" customHeight="1" x14ac:dyDescent="0.3">
      <c r="B774" s="22"/>
    </row>
    <row r="775" spans="2:2" ht="18" customHeight="1" x14ac:dyDescent="0.3">
      <c r="B775" s="22"/>
    </row>
    <row r="776" spans="2:2" ht="18" customHeight="1" x14ac:dyDescent="0.3">
      <c r="B776" s="22"/>
    </row>
    <row r="777" spans="2:2" ht="18" customHeight="1" x14ac:dyDescent="0.3">
      <c r="B777" s="22"/>
    </row>
    <row r="778" spans="2:2" ht="18" customHeight="1" x14ac:dyDescent="0.3">
      <c r="B778" s="22"/>
    </row>
    <row r="779" spans="2:2" ht="18" customHeight="1" x14ac:dyDescent="0.3">
      <c r="B779" s="22"/>
    </row>
    <row r="780" spans="2:2" ht="18" customHeight="1" x14ac:dyDescent="0.3">
      <c r="B780" s="22"/>
    </row>
    <row r="781" spans="2:2" ht="18" customHeight="1" x14ac:dyDescent="0.3">
      <c r="B781" s="22"/>
    </row>
    <row r="782" spans="2:2" ht="18" customHeight="1" x14ac:dyDescent="0.3">
      <c r="B782" s="22"/>
    </row>
    <row r="783" spans="2:2" ht="18" customHeight="1" x14ac:dyDescent="0.3">
      <c r="B783" s="22"/>
    </row>
    <row r="784" spans="2:2" ht="18" customHeight="1" x14ac:dyDescent="0.3">
      <c r="B784" s="22"/>
    </row>
    <row r="785" spans="2:2" ht="18" customHeight="1" x14ac:dyDescent="0.3">
      <c r="B785" s="22"/>
    </row>
    <row r="786" spans="2:2" ht="18" customHeight="1" x14ac:dyDescent="0.3">
      <c r="B786" s="22"/>
    </row>
    <row r="787" spans="2:2" ht="18" customHeight="1" x14ac:dyDescent="0.3">
      <c r="B787" s="22"/>
    </row>
    <row r="788" spans="2:2" ht="18" customHeight="1" x14ac:dyDescent="0.3">
      <c r="B788" s="22"/>
    </row>
  </sheetData>
  <mergeCells count="1">
    <mergeCell ref="A2:F2"/>
  </mergeCells>
  <dataValidations count="1">
    <dataValidation type="list" showInputMessage="1" showErrorMessage="1" sqref="E4:E1002" xr:uid="{00000000-0002-0000-0100-000000000000}">
      <formula1>$J$4:$J$44</formula1>
    </dataValidation>
  </dataValidation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2"/>
  <sheetViews>
    <sheetView workbookViewId="0">
      <selection sqref="A1:I42"/>
    </sheetView>
  </sheetViews>
  <sheetFormatPr defaultColWidth="8.59765625" defaultRowHeight="15" x14ac:dyDescent="0.3"/>
  <cols>
    <col min="1" max="1" width="31.6640625" bestFit="1" customWidth="1"/>
    <col min="2" max="3" width="8.59765625" style="3"/>
    <col min="5" max="6" width="8.59765625" style="38"/>
  </cols>
  <sheetData>
    <row r="1" spans="1:9" ht="15.5" thickBot="1" x14ac:dyDescent="0.35">
      <c r="A1" s="45" t="s">
        <v>58</v>
      </c>
      <c r="B1" s="86"/>
      <c r="E1" s="34" t="s">
        <v>64</v>
      </c>
      <c r="F1" s="35" t="s">
        <v>65</v>
      </c>
    </row>
    <row r="2" spans="1:9" x14ac:dyDescent="0.3">
      <c r="A2" s="46" t="s">
        <v>19</v>
      </c>
      <c r="B2" s="47">
        <f>COUNTIF('INR Logbook - Data'!E1:E5000,"Aneurysm - coil")</f>
        <v>0</v>
      </c>
      <c r="E2" s="36">
        <f>'INR Logbook - Data'!L4</f>
        <v>0</v>
      </c>
      <c r="F2" s="37">
        <f>'INR Logbook - Data'!M4</f>
        <v>0</v>
      </c>
    </row>
    <row r="3" spans="1:9" x14ac:dyDescent="0.3">
      <c r="A3" s="46" t="s">
        <v>56</v>
      </c>
      <c r="B3" s="47">
        <f>COUNTIF('INR Logbook - Data'!E1:E5000,"Aneurysm - coil - balloon remodelling")</f>
        <v>0</v>
      </c>
      <c r="E3" s="36">
        <f>'INR Logbook - Data'!L5</f>
        <v>0</v>
      </c>
      <c r="F3" s="37">
        <f>'INR Logbook - Data'!M5</f>
        <v>0</v>
      </c>
    </row>
    <row r="4" spans="1:9" ht="15.5" thickBot="1" x14ac:dyDescent="0.35">
      <c r="A4" s="46" t="s">
        <v>57</v>
      </c>
      <c r="B4" s="47">
        <f>COUNTIF('INR Logbook - Data'!E1:E5000,"Aneurysm - coil - stent assist")</f>
        <v>0</v>
      </c>
      <c r="E4" s="36">
        <f>'INR Logbook - Data'!L6</f>
        <v>0</v>
      </c>
      <c r="F4" s="37">
        <f>'INR Logbook - Data'!M6</f>
        <v>0</v>
      </c>
      <c r="H4" s="42"/>
      <c r="I4" s="42"/>
    </row>
    <row r="5" spans="1:9" x14ac:dyDescent="0.3">
      <c r="A5" s="46" t="s">
        <v>55</v>
      </c>
      <c r="B5" s="47">
        <f>COUNTIF('INR Logbook - Data'!E1:E5000,"Aneurysm - flow diverter +/- coils")</f>
        <v>0</v>
      </c>
      <c r="E5" s="36">
        <f>'INR Logbook - Data'!L8</f>
        <v>0</v>
      </c>
      <c r="F5" s="37">
        <f>'INR Logbook - Data'!M8</f>
        <v>0</v>
      </c>
      <c r="H5" s="43" t="s">
        <v>62</v>
      </c>
      <c r="I5" s="32">
        <f>SUM(B22,B19,B36)</f>
        <v>0</v>
      </c>
    </row>
    <row r="6" spans="1:9" ht="15.5" thickBot="1" x14ac:dyDescent="0.35">
      <c r="A6" s="46" t="s">
        <v>20</v>
      </c>
      <c r="B6" s="47">
        <f>COUNTIF('INR Logbook - Data'!E1:E5000,"Aneurysm - vessel sacrifice")</f>
        <v>0</v>
      </c>
      <c r="E6" s="36">
        <f>'INR Logbook - Data'!L9</f>
        <v>0</v>
      </c>
      <c r="F6" s="37">
        <f>'INR Logbook - Data'!M9</f>
        <v>0</v>
      </c>
      <c r="H6" s="44" t="s">
        <v>63</v>
      </c>
      <c r="I6" s="33">
        <f>SUM(B18,B21,B24,B28,B37)</f>
        <v>0</v>
      </c>
    </row>
    <row r="7" spans="1:9" ht="15.5" thickBot="1" x14ac:dyDescent="0.35">
      <c r="A7" s="46" t="s">
        <v>22</v>
      </c>
      <c r="B7" s="47">
        <f>COUNTIF('INR Logbook - Data'!E1:E5000,"Aneurysm - inaccessible")</f>
        <v>0</v>
      </c>
      <c r="E7" s="36">
        <f>'INR Logbook - Data'!L10</f>
        <v>0</v>
      </c>
      <c r="F7" s="37">
        <f>'INR Logbook - Data'!M10</f>
        <v>0</v>
      </c>
      <c r="H7" s="42"/>
      <c r="I7" s="42"/>
    </row>
    <row r="8" spans="1:9" ht="15.5" thickBot="1" x14ac:dyDescent="0.35">
      <c r="A8" s="46" t="s">
        <v>21</v>
      </c>
      <c r="B8" s="48">
        <f>COUNTIF('INR Logbook - Data'!E1:E5000,"Aneurysm - other (please specify)")</f>
        <v>0</v>
      </c>
      <c r="C8" s="72">
        <f>SUM(B2:B8)</f>
        <v>0</v>
      </c>
      <c r="E8" s="36">
        <f>'INR Logbook - Data'!L11</f>
        <v>0</v>
      </c>
      <c r="F8" s="37">
        <f>'INR Logbook - Data'!M11</f>
        <v>0</v>
      </c>
    </row>
    <row r="9" spans="1:9" x14ac:dyDescent="0.3">
      <c r="A9" s="52" t="s">
        <v>23</v>
      </c>
      <c r="B9" s="53">
        <f>COUNTIF('INR Logbook - Data'!E1:E5000,"Vasospasm - IA chemical infusion (below skull base)")</f>
        <v>0</v>
      </c>
      <c r="E9" s="36">
        <f>'INR Logbook - Data'!L12</f>
        <v>0</v>
      </c>
      <c r="F9" s="37">
        <f>'INR Logbook - Data'!M12</f>
        <v>0</v>
      </c>
    </row>
    <row r="10" spans="1:9" x14ac:dyDescent="0.3">
      <c r="A10" s="52" t="s">
        <v>24</v>
      </c>
      <c r="B10" s="53">
        <f>COUNTIF('INR Logbook - Data'!E1:E5000,"Vasospasm - IA chemical infusion (intracranial)")</f>
        <v>0</v>
      </c>
      <c r="E10" s="36">
        <f>'INR Logbook - Data'!L13</f>
        <v>0</v>
      </c>
      <c r="F10" s="37">
        <f>'INR Logbook - Data'!M13</f>
        <v>0</v>
      </c>
    </row>
    <row r="11" spans="1:9" ht="15.5" thickBot="1" x14ac:dyDescent="0.35">
      <c r="A11" s="52" t="s">
        <v>25</v>
      </c>
      <c r="B11" s="53">
        <f>COUNTIF('INR Logbook - Data'!E1:E5000,"Vasospasm - balloon angioplasty")</f>
        <v>0</v>
      </c>
      <c r="E11" s="36">
        <f>'INR Logbook - Data'!L14</f>
        <v>0</v>
      </c>
      <c r="F11" s="37">
        <f>'INR Logbook - Data'!M14</f>
        <v>0</v>
      </c>
    </row>
    <row r="12" spans="1:9" ht="15.5" thickBot="1" x14ac:dyDescent="0.35">
      <c r="A12" s="52" t="s">
        <v>26</v>
      </c>
      <c r="B12" s="54">
        <f>COUNTIF('INR Logbook - Data'!E1:E5000,"Vasospasm - IA chem/angioplasty")</f>
        <v>0</v>
      </c>
      <c r="C12" s="73">
        <f>SUM(B9:B12)</f>
        <v>0</v>
      </c>
      <c r="E12" s="36">
        <f>'INR Logbook - Data'!L15</f>
        <v>0</v>
      </c>
      <c r="F12" s="37">
        <f>'INR Logbook - Data'!M15</f>
        <v>0</v>
      </c>
    </row>
    <row r="13" spans="1:9" x14ac:dyDescent="0.3">
      <c r="A13" s="49" t="s">
        <v>27</v>
      </c>
      <c r="B13" s="50">
        <f>COUNTIF('INR Logbook - Data'!E1:E5000,"Stroke - stentriever")</f>
        <v>0</v>
      </c>
      <c r="E13" s="36">
        <f>'INR Logbook - Data'!L16</f>
        <v>0</v>
      </c>
      <c r="F13" s="37">
        <f>'INR Logbook - Data'!M16</f>
        <v>0</v>
      </c>
    </row>
    <row r="14" spans="1:9" x14ac:dyDescent="0.3">
      <c r="A14" s="49" t="s">
        <v>29</v>
      </c>
      <c r="B14" s="50">
        <f>COUNTIF('INR Logbook - Data'!E1:E5000,"Stroke - intracranial aspiration")</f>
        <v>0</v>
      </c>
      <c r="E14" s="36">
        <f>'INR Logbook - Data'!L17</f>
        <v>0</v>
      </c>
      <c r="F14" s="37">
        <f>'INR Logbook - Data'!M17</f>
        <v>0</v>
      </c>
    </row>
    <row r="15" spans="1:9" x14ac:dyDescent="0.3">
      <c r="A15" s="49" t="s">
        <v>28</v>
      </c>
      <c r="B15" s="50">
        <f>COUNTIF('INR Logbook - Data'!E1:E5000,"Stroke - stentriever + intracranial aspiration")</f>
        <v>0</v>
      </c>
      <c r="E15" s="36">
        <f>'INR Logbook - Data'!L18</f>
        <v>0</v>
      </c>
      <c r="F15" s="37">
        <f>'INR Logbook - Data'!M18</f>
        <v>0</v>
      </c>
    </row>
    <row r="16" spans="1:9" ht="15.5" thickBot="1" x14ac:dyDescent="0.35">
      <c r="A16" s="49" t="s">
        <v>30</v>
      </c>
      <c r="B16" s="50">
        <f>COUNTIF('INR Logbook - Data'!E1:E5000,"Stroke - other technique (please specify)")</f>
        <v>0</v>
      </c>
      <c r="E16" s="36">
        <f>'INR Logbook - Data'!L19</f>
        <v>0</v>
      </c>
      <c r="F16" s="37">
        <f>'INR Logbook - Data'!M19</f>
        <v>0</v>
      </c>
    </row>
    <row r="17" spans="1:6" ht="15.5" thickBot="1" x14ac:dyDescent="0.35">
      <c r="A17" s="49" t="s">
        <v>31</v>
      </c>
      <c r="B17" s="51">
        <f>COUNTIF('INR Logbook - Data'!E1:E5000,"Stroke - inaccessible")</f>
        <v>0</v>
      </c>
      <c r="C17" s="74">
        <f>SUM(B13:B17)</f>
        <v>0</v>
      </c>
      <c r="E17" s="36">
        <f>'INR Logbook - Data'!L20</f>
        <v>0</v>
      </c>
      <c r="F17" s="37">
        <f>'INR Logbook - Data'!M20</f>
        <v>0</v>
      </c>
    </row>
    <row r="18" spans="1:6" x14ac:dyDescent="0.3">
      <c r="A18" s="55" t="s">
        <v>32</v>
      </c>
      <c r="B18" s="56">
        <f>COUNTIF('INR Logbook - Data'!E1:E5000,"AVM - glue/liquid embolisation")</f>
        <v>0</v>
      </c>
      <c r="E18" s="36">
        <f>'INR Logbook - Data'!L21</f>
        <v>0</v>
      </c>
      <c r="F18" s="37">
        <f>'INR Logbook - Data'!M21</f>
        <v>0</v>
      </c>
    </row>
    <row r="19" spans="1:6" ht="15.5" thickBot="1" x14ac:dyDescent="0.35">
      <c r="A19" s="55" t="s">
        <v>33</v>
      </c>
      <c r="B19" s="56">
        <f>COUNTIF('INR Logbook - Data'!E1:E5000,"AVM - particles")</f>
        <v>0</v>
      </c>
      <c r="E19" s="36">
        <f>'INR Logbook - Data'!L22</f>
        <v>0</v>
      </c>
      <c r="F19" s="37">
        <f>'INR Logbook - Data'!M22</f>
        <v>0</v>
      </c>
    </row>
    <row r="20" spans="1:6" ht="15.5" thickBot="1" x14ac:dyDescent="0.35">
      <c r="A20" s="55" t="s">
        <v>34</v>
      </c>
      <c r="B20" s="57">
        <f>COUNTIF('INR Logbook - Data'!E1:E5000,"AVM - other technique (please specify)")</f>
        <v>0</v>
      </c>
      <c r="C20" s="75">
        <f>SUM(B18:B20)</f>
        <v>0</v>
      </c>
      <c r="E20" s="36">
        <f>'INR Logbook - Data'!L23</f>
        <v>0</v>
      </c>
      <c r="F20" s="37">
        <f>'INR Logbook - Data'!M23</f>
        <v>0</v>
      </c>
    </row>
    <row r="21" spans="1:6" x14ac:dyDescent="0.3">
      <c r="A21" s="58" t="s">
        <v>35</v>
      </c>
      <c r="B21" s="59">
        <f>COUNTIF('INR Logbook - Data'!E1:E5000,"DAVF - transarterial - liquid agent")</f>
        <v>0</v>
      </c>
      <c r="E21" s="36">
        <f>'INR Logbook - Data'!L24</f>
        <v>0</v>
      </c>
      <c r="F21" s="37">
        <f>'INR Logbook - Data'!M24</f>
        <v>0</v>
      </c>
    </row>
    <row r="22" spans="1:6" x14ac:dyDescent="0.3">
      <c r="A22" s="58" t="s">
        <v>36</v>
      </c>
      <c r="B22" s="59">
        <f>COUNTIF('INR Logbook - Data'!E1:E5000,"DAVF - transarterial - particles")</f>
        <v>0</v>
      </c>
      <c r="E22" s="36">
        <f>'INR Logbook - Data'!L25</f>
        <v>0</v>
      </c>
      <c r="F22" s="37">
        <f>'INR Logbook - Data'!M25</f>
        <v>0</v>
      </c>
    </row>
    <row r="23" spans="1:6" x14ac:dyDescent="0.3">
      <c r="A23" s="58" t="s">
        <v>37</v>
      </c>
      <c r="B23" s="59">
        <f>COUNTIF('INR Logbook - Data'!E1:E5000,"DAVF - transarterial - other (please specify)")</f>
        <v>0</v>
      </c>
      <c r="E23" s="36">
        <f>'INR Logbook - Data'!L26</f>
        <v>0</v>
      </c>
      <c r="F23" s="37">
        <f>'INR Logbook - Data'!M26</f>
        <v>0</v>
      </c>
    </row>
    <row r="24" spans="1:6" x14ac:dyDescent="0.3">
      <c r="A24" s="58" t="s">
        <v>38</v>
      </c>
      <c r="B24" s="59">
        <f>COUNTIF('INR Logbook - Data'!E1:E5000,"DAVF - transvenous - liquid agent")</f>
        <v>0</v>
      </c>
      <c r="E24" s="36">
        <f>'INR Logbook - Data'!L27</f>
        <v>0</v>
      </c>
      <c r="F24" s="37">
        <f>'INR Logbook - Data'!M27</f>
        <v>0</v>
      </c>
    </row>
    <row r="25" spans="1:6" ht="15.5" thickBot="1" x14ac:dyDescent="0.35">
      <c r="A25" s="60" t="s">
        <v>3</v>
      </c>
      <c r="B25" s="59">
        <f>COUNTIF('INR Logbook - Data'!E1:E5000,"DAVF - transvenous - coils")</f>
        <v>0</v>
      </c>
      <c r="E25" s="36">
        <f>'INR Logbook - Data'!L28</f>
        <v>0</v>
      </c>
      <c r="F25" s="37">
        <f>'INR Logbook - Data'!M28</f>
        <v>0</v>
      </c>
    </row>
    <row r="26" spans="1:6" ht="15.5" thickBot="1" x14ac:dyDescent="0.35">
      <c r="A26" s="58" t="s">
        <v>39</v>
      </c>
      <c r="B26" s="61">
        <f>COUNTIF('INR Logbook - Data'!E1:E5000,"DAVF - transvenous - other (please specify)")</f>
        <v>0</v>
      </c>
      <c r="C26" s="76">
        <f>SUM(B21:B26)</f>
        <v>0</v>
      </c>
      <c r="E26" s="36">
        <f>'INR Logbook - Data'!L29</f>
        <v>0</v>
      </c>
      <c r="F26" s="37">
        <f>'INR Logbook - Data'!M29</f>
        <v>0</v>
      </c>
    </row>
    <row r="27" spans="1:6" x14ac:dyDescent="0.3">
      <c r="A27" s="62" t="s">
        <v>40</v>
      </c>
      <c r="B27" s="63">
        <f>COUNTIF('INR Logbook - Data'!E1:E5000,"CCF (indirect) - coils")</f>
        <v>0</v>
      </c>
      <c r="E27" s="36">
        <f>'INR Logbook - Data'!L30</f>
        <v>0</v>
      </c>
      <c r="F27" s="37">
        <f>'INR Logbook - Data'!M30</f>
        <v>0</v>
      </c>
    </row>
    <row r="28" spans="1:6" x14ac:dyDescent="0.3">
      <c r="A28" s="62" t="s">
        <v>41</v>
      </c>
      <c r="B28" s="63">
        <f>COUNTIF('INR Logbook - Data'!E1:E5000,"CCF (indirect) - liquid agent")</f>
        <v>0</v>
      </c>
      <c r="E28" s="36">
        <f>'INR Logbook - Data'!L31</f>
        <v>0</v>
      </c>
      <c r="F28" s="37">
        <f>'INR Logbook - Data'!M31</f>
        <v>0</v>
      </c>
    </row>
    <row r="29" spans="1:6" ht="15.5" thickBot="1" x14ac:dyDescent="0.35">
      <c r="A29" s="62" t="s">
        <v>42</v>
      </c>
      <c r="B29" s="63">
        <f>COUNTIF('INR Logbook - Data'!E1:E5000,"CCF (direct) - coils")</f>
        <v>0</v>
      </c>
      <c r="E29" s="36">
        <f>'INR Logbook - Data'!L32</f>
        <v>0</v>
      </c>
      <c r="F29" s="37">
        <f>'INR Logbook - Data'!M32</f>
        <v>0</v>
      </c>
    </row>
    <row r="30" spans="1:6" ht="15.5" thickBot="1" x14ac:dyDescent="0.35">
      <c r="A30" s="62" t="s">
        <v>43</v>
      </c>
      <c r="B30" s="64">
        <f>COUNTIF('INR Logbook - Data'!E1:E5000,"CCF (direct) - other (please specify)")</f>
        <v>0</v>
      </c>
      <c r="C30" s="77">
        <f>SUM(B27:B30)</f>
        <v>0</v>
      </c>
      <c r="E30" s="36">
        <f>'INR Logbook - Data'!L33</f>
        <v>0</v>
      </c>
      <c r="F30" s="37">
        <f>'INR Logbook - Data'!M33</f>
        <v>0</v>
      </c>
    </row>
    <row r="31" spans="1:6" x14ac:dyDescent="0.3">
      <c r="A31" s="65" t="s">
        <v>44</v>
      </c>
      <c r="B31" s="66">
        <f>COUNTIF('INR Logbook - Data'!E1:E5000,"Venous - Sinus manometry")</f>
        <v>0</v>
      </c>
      <c r="E31" s="36">
        <f>'INR Logbook - Data'!L34</f>
        <v>0</v>
      </c>
      <c r="F31" s="37">
        <f>'INR Logbook - Data'!M34</f>
        <v>0</v>
      </c>
    </row>
    <row r="32" spans="1:6" ht="15.5" thickBot="1" x14ac:dyDescent="0.35">
      <c r="A32" s="65" t="s">
        <v>45</v>
      </c>
      <c r="B32" s="66">
        <f>COUNTIF('INR Logbook - Data'!E1:E5000,"Venous - Dural venous stent")</f>
        <v>0</v>
      </c>
      <c r="E32" s="36">
        <f>'INR Logbook - Data'!L35</f>
        <v>0</v>
      </c>
      <c r="F32" s="37">
        <f>'INR Logbook - Data'!M35</f>
        <v>0</v>
      </c>
    </row>
    <row r="33" spans="1:6" ht="15.5" thickBot="1" x14ac:dyDescent="0.35">
      <c r="A33" s="65" t="s">
        <v>46</v>
      </c>
      <c r="B33" s="67">
        <f>COUNTIF('INR Logbook - Data'!E1:E5000,"Venous - Thrombectomy")</f>
        <v>0</v>
      </c>
      <c r="C33" s="78">
        <f>SUM(B31:B33)</f>
        <v>0</v>
      </c>
      <c r="E33" s="36">
        <f>'INR Logbook - Data'!L36</f>
        <v>0</v>
      </c>
      <c r="F33" s="37">
        <f>'INR Logbook - Data'!M36</f>
        <v>0</v>
      </c>
    </row>
    <row r="34" spans="1:6" x14ac:dyDescent="0.3">
      <c r="A34" s="68" t="s">
        <v>47</v>
      </c>
      <c r="B34" s="69">
        <f>COUNTIF('INR Logbook - Data'!E1:E5000,"Other INR - angioplasty - intracranial stenosis")</f>
        <v>0</v>
      </c>
      <c r="E34" s="36">
        <f>'INR Logbook - Data'!L37</f>
        <v>0</v>
      </c>
      <c r="F34" s="37">
        <f>'INR Logbook - Data'!M37</f>
        <v>0</v>
      </c>
    </row>
    <row r="35" spans="1:6" x14ac:dyDescent="0.3">
      <c r="A35" s="68" t="s">
        <v>48</v>
      </c>
      <c r="B35" s="69">
        <f>COUNTIF('INR Logbook - Data'!E1:E5000,"Other INR - angioplasty+stent - intracranial stenosis")</f>
        <v>0</v>
      </c>
      <c r="E35" s="36">
        <f>'INR Logbook - Data'!L38</f>
        <v>0</v>
      </c>
      <c r="F35" s="37">
        <f>'INR Logbook - Data'!M38</f>
        <v>0</v>
      </c>
    </row>
    <row r="36" spans="1:6" x14ac:dyDescent="0.3">
      <c r="A36" s="68" t="s">
        <v>50</v>
      </c>
      <c r="B36" s="69">
        <f>COUNTIF('INR Logbook - Data'!E1:E5000,"Other INR - tumour embolisation (particles)")</f>
        <v>0</v>
      </c>
      <c r="E36" s="36">
        <f>'INR Logbook - Data'!L39</f>
        <v>0</v>
      </c>
      <c r="F36" s="37">
        <f>'INR Logbook - Data'!M39</f>
        <v>0</v>
      </c>
    </row>
    <row r="37" spans="1:6" x14ac:dyDescent="0.3">
      <c r="A37" s="68" t="s">
        <v>51</v>
      </c>
      <c r="B37" s="69">
        <f>COUNTIF('INR Logbook - Data'!E1:E5000,"Other INR - tumour embolisation (liquid agent)")</f>
        <v>0</v>
      </c>
      <c r="E37" s="36">
        <f>'INR Logbook - Data'!L40</f>
        <v>0</v>
      </c>
      <c r="F37" s="37">
        <f>'INR Logbook - Data'!M40</f>
        <v>0</v>
      </c>
    </row>
    <row r="38" spans="1:6" x14ac:dyDescent="0.3">
      <c r="A38" s="68" t="s">
        <v>49</v>
      </c>
      <c r="B38" s="69">
        <f>COUNTIF('INR Logbook - Data'!E1:E5000,"Other INR - carotid stent")</f>
        <v>0</v>
      </c>
      <c r="E38" s="36">
        <f>'INR Logbook - Data'!L41</f>
        <v>0</v>
      </c>
      <c r="F38" s="37">
        <f>'INR Logbook - Data'!M41</f>
        <v>0</v>
      </c>
    </row>
    <row r="39" spans="1:6" x14ac:dyDescent="0.3">
      <c r="A39" s="68" t="s">
        <v>52</v>
      </c>
      <c r="B39" s="69">
        <f>COUNTIF('INR Logbook - Data'!E1:E5000,"Other INR - non-carotid extracranial stent")</f>
        <v>0</v>
      </c>
      <c r="E39" s="36">
        <f>'INR Logbook - Data'!L42</f>
        <v>0</v>
      </c>
      <c r="F39" s="37">
        <f>'INR Logbook - Data'!M42</f>
        <v>0</v>
      </c>
    </row>
    <row r="40" spans="1:6" ht="15.5" thickBot="1" x14ac:dyDescent="0.35">
      <c r="A40" s="68" t="s">
        <v>53</v>
      </c>
      <c r="B40" s="69">
        <f>COUNTIF('INR Logbook - Data'!E1:E5000,"Other INR - head/neck vascular malformation")</f>
        <v>0</v>
      </c>
      <c r="E40" s="36">
        <f>'INR Logbook - Data'!L43</f>
        <v>0</v>
      </c>
      <c r="F40" s="37">
        <f>'INR Logbook - Data'!M43</f>
        <v>0</v>
      </c>
    </row>
    <row r="41" spans="1:6" ht="15.5" thickBot="1" x14ac:dyDescent="0.35">
      <c r="A41" s="70" t="s">
        <v>54</v>
      </c>
      <c r="B41" s="71">
        <f>COUNTIF('INR Logbook - Data'!E1:E5000,"Other INR - please specify")</f>
        <v>0</v>
      </c>
      <c r="C41" s="79">
        <f>SUM(B34:B41)</f>
        <v>0</v>
      </c>
      <c r="E41" s="36">
        <f>'INR Logbook - Data'!L44</f>
        <v>0</v>
      </c>
      <c r="F41" s="37">
        <f>'INR Logbook - Data'!M44</f>
        <v>0</v>
      </c>
    </row>
    <row r="42" spans="1:6" ht="15.5" thickBot="1" x14ac:dyDescent="0.35">
      <c r="A42" s="30" t="s">
        <v>61</v>
      </c>
      <c r="B42" s="31">
        <f>SUM(B2:B41)</f>
        <v>0</v>
      </c>
      <c r="E42" s="87">
        <f>'INR Logbook - Data'!L45</f>
        <v>0</v>
      </c>
      <c r="F42" s="88">
        <f>'INR Logbook - Data'!M45</f>
        <v>0</v>
      </c>
    </row>
  </sheetData>
  <sheetProtection password="E2E7" sheet="1" objects="1" scenarios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43"/>
  <sheetViews>
    <sheetView topLeftCell="A13" workbookViewId="0">
      <selection activeCell="F33" sqref="F33"/>
    </sheetView>
  </sheetViews>
  <sheetFormatPr defaultColWidth="11.19921875" defaultRowHeight="15" x14ac:dyDescent="0.3"/>
  <cols>
    <col min="1" max="1" width="31.3984375" bestFit="1" customWidth="1"/>
  </cols>
  <sheetData>
    <row r="1" spans="1:9" ht="15.5" thickBot="1" x14ac:dyDescent="0.35">
      <c r="A1" s="45" t="s">
        <v>58</v>
      </c>
      <c r="B1" s="86"/>
      <c r="C1" s="3"/>
      <c r="E1" s="34" t="s">
        <v>64</v>
      </c>
      <c r="F1" s="35" t="s">
        <v>65</v>
      </c>
    </row>
    <row r="2" spans="1:9" x14ac:dyDescent="0.3">
      <c r="A2" s="46" t="s">
        <v>19</v>
      </c>
      <c r="B2" s="47">
        <f>COUNTIF('INR Logbook - Data'!E1:E5000,"Aneurysm - coil")</f>
        <v>0</v>
      </c>
      <c r="C2" s="3"/>
      <c r="E2" s="36">
        <f>'INR Logbook - Data'!L4</f>
        <v>0</v>
      </c>
      <c r="F2" s="37">
        <f>'INR Logbook - Data'!M4</f>
        <v>0</v>
      </c>
    </row>
    <row r="3" spans="1:9" x14ac:dyDescent="0.3">
      <c r="A3" s="46" t="s">
        <v>56</v>
      </c>
      <c r="B3" s="47">
        <f>COUNTIF('INR Logbook - Data'!E1:E5000,"Aneurysm - coil - balloon remodelling")</f>
        <v>0</v>
      </c>
      <c r="C3" s="3"/>
      <c r="E3" s="36">
        <f>'INR Logbook - Data'!L5</f>
        <v>0</v>
      </c>
      <c r="F3" s="37">
        <f>'INR Logbook - Data'!M5</f>
        <v>0</v>
      </c>
    </row>
    <row r="4" spans="1:9" ht="15.5" thickBot="1" x14ac:dyDescent="0.35">
      <c r="A4" s="46" t="s">
        <v>68</v>
      </c>
      <c r="B4" s="47">
        <f>COUNTIF('INR Logbook - Data'!E1:E5000,"Aneurysm - intrasaccular flow disruptor")</f>
        <v>0</v>
      </c>
      <c r="C4" s="3"/>
      <c r="E4" s="36">
        <f>'INR Logbook - Data'!L6</f>
        <v>0</v>
      </c>
      <c r="F4" s="37">
        <f>'INR Logbook - Data'!M6</f>
        <v>0</v>
      </c>
      <c r="H4" s="42"/>
      <c r="I4" s="42"/>
    </row>
    <row r="5" spans="1:9" x14ac:dyDescent="0.3">
      <c r="A5" s="46" t="s">
        <v>57</v>
      </c>
      <c r="B5" s="47">
        <f>COUNTIF('INR Logbook - Data'!E1:E5000,"Aneurysm - coil - stent assist")</f>
        <v>0</v>
      </c>
      <c r="C5" s="3"/>
      <c r="E5" s="36">
        <f>'INR Logbook - Data'!L7</f>
        <v>0</v>
      </c>
      <c r="F5" s="37">
        <f>'INR Logbook - Data'!M7</f>
        <v>0</v>
      </c>
      <c r="H5" s="43" t="s">
        <v>62</v>
      </c>
      <c r="I5" s="32">
        <f>SUM(B23,B20,B37)</f>
        <v>0</v>
      </c>
    </row>
    <row r="6" spans="1:9" ht="15.5" thickBot="1" x14ac:dyDescent="0.35">
      <c r="A6" s="46" t="s">
        <v>55</v>
      </c>
      <c r="B6" s="47">
        <f>COUNTIF('INR Logbook - Data'!E1:E5000,"Aneurysm - flow diverter +/- coils")</f>
        <v>0</v>
      </c>
      <c r="C6" s="3"/>
      <c r="E6" s="36">
        <f>'INR Logbook - Data'!L8</f>
        <v>0</v>
      </c>
      <c r="F6" s="37">
        <f>'INR Logbook - Data'!M8</f>
        <v>0</v>
      </c>
      <c r="H6" s="44" t="s">
        <v>63</v>
      </c>
      <c r="I6" s="33">
        <f>SUM(B19,B22,B25,B29,B38)</f>
        <v>0</v>
      </c>
    </row>
    <row r="7" spans="1:9" x14ac:dyDescent="0.3">
      <c r="A7" s="46" t="s">
        <v>20</v>
      </c>
      <c r="B7" s="47">
        <f>COUNTIF('INR Logbook - Data'!E1:E5000,"Aneurysm - vessel sacrifice")</f>
        <v>0</v>
      </c>
      <c r="C7" s="3"/>
      <c r="E7" s="36">
        <f>'INR Logbook - Data'!L9</f>
        <v>0</v>
      </c>
      <c r="F7" s="37">
        <f>'INR Logbook - Data'!M9</f>
        <v>0</v>
      </c>
      <c r="H7" s="42"/>
      <c r="I7" s="42"/>
    </row>
    <row r="8" spans="1:9" ht="15.5" thickBot="1" x14ac:dyDescent="0.35">
      <c r="A8" s="46" t="s">
        <v>22</v>
      </c>
      <c r="B8" s="47">
        <f>COUNTIF('INR Logbook - Data'!E1:E5000,"Aneurysm - inaccessible")</f>
        <v>0</v>
      </c>
      <c r="C8" s="3"/>
      <c r="E8" s="36">
        <f>'INR Logbook - Data'!L10</f>
        <v>0</v>
      </c>
      <c r="F8" s="37">
        <f>'INR Logbook - Data'!M10</f>
        <v>0</v>
      </c>
    </row>
    <row r="9" spans="1:9" ht="15.5" thickBot="1" x14ac:dyDescent="0.35">
      <c r="A9" s="46" t="s">
        <v>21</v>
      </c>
      <c r="B9" s="48">
        <f>COUNTIF('INR Logbook - Data'!E1:E5000,"Aneurysm - other (please specify)")</f>
        <v>0</v>
      </c>
      <c r="C9" s="72">
        <f>SUM(B2:B9)</f>
        <v>0</v>
      </c>
      <c r="E9" s="36">
        <f>'INR Logbook - Data'!L11</f>
        <v>0</v>
      </c>
      <c r="F9" s="37">
        <f>'INR Logbook - Data'!M11</f>
        <v>0</v>
      </c>
    </row>
    <row r="10" spans="1:9" x14ac:dyDescent="0.3">
      <c r="A10" s="52" t="s">
        <v>23</v>
      </c>
      <c r="B10" s="53">
        <f>COUNTIF('INR Logbook - Data'!E1:E5000,"Vasospasm - IA chemical infusion (below skull base)")</f>
        <v>0</v>
      </c>
      <c r="C10" s="3"/>
      <c r="E10" s="36">
        <f>'INR Logbook - Data'!L12</f>
        <v>0</v>
      </c>
      <c r="F10" s="37">
        <f>'INR Logbook - Data'!M12</f>
        <v>0</v>
      </c>
    </row>
    <row r="11" spans="1:9" x14ac:dyDescent="0.3">
      <c r="A11" s="52" t="s">
        <v>24</v>
      </c>
      <c r="B11" s="53">
        <f>COUNTIF('INR Logbook - Data'!E1:E5000,"Vasospasm - IA chemical infusion (intracranial)")</f>
        <v>0</v>
      </c>
      <c r="C11" s="3"/>
      <c r="E11" s="36">
        <f>'INR Logbook - Data'!L13</f>
        <v>0</v>
      </c>
      <c r="F11" s="37">
        <f>'INR Logbook - Data'!M13</f>
        <v>0</v>
      </c>
    </row>
    <row r="12" spans="1:9" ht="15.5" thickBot="1" x14ac:dyDescent="0.35">
      <c r="A12" s="52" t="s">
        <v>25</v>
      </c>
      <c r="B12" s="53">
        <f>COUNTIF('INR Logbook - Data'!E1:E5000,"Vasospasm - balloon angioplasty")</f>
        <v>0</v>
      </c>
      <c r="C12" s="3"/>
      <c r="E12" s="36">
        <f>'INR Logbook - Data'!L14</f>
        <v>0</v>
      </c>
      <c r="F12" s="37">
        <f>'INR Logbook - Data'!M14</f>
        <v>0</v>
      </c>
    </row>
    <row r="13" spans="1:9" ht="15.5" thickBot="1" x14ac:dyDescent="0.35">
      <c r="A13" s="52" t="s">
        <v>26</v>
      </c>
      <c r="B13" s="54">
        <f>COUNTIF('INR Logbook - Data'!E1:E5000,"Vasospasm - IA chem/angioplasty")</f>
        <v>0</v>
      </c>
      <c r="C13" s="73">
        <f>SUM(B10:B13)</f>
        <v>0</v>
      </c>
      <c r="E13" s="36">
        <f>'INR Logbook - Data'!L15</f>
        <v>0</v>
      </c>
      <c r="F13" s="37">
        <f>'INR Logbook - Data'!M15</f>
        <v>0</v>
      </c>
    </row>
    <row r="14" spans="1:9" x14ac:dyDescent="0.3">
      <c r="A14" s="49" t="s">
        <v>27</v>
      </c>
      <c r="B14" s="50">
        <f>COUNTIF('INR Logbook - Data'!E1:E5000,"Stroke - stentriever")</f>
        <v>0</v>
      </c>
      <c r="C14" s="3"/>
      <c r="E14" s="36">
        <f>'INR Logbook - Data'!L16</f>
        <v>0</v>
      </c>
      <c r="F14" s="37">
        <f>'INR Logbook - Data'!M16</f>
        <v>0</v>
      </c>
    </row>
    <row r="15" spans="1:9" x14ac:dyDescent="0.3">
      <c r="A15" s="49" t="s">
        <v>29</v>
      </c>
      <c r="B15" s="50">
        <f>COUNTIF('INR Logbook - Data'!E1:E5000,"Stroke - intracranial aspiration")</f>
        <v>0</v>
      </c>
      <c r="C15" s="3"/>
      <c r="E15" s="36">
        <f>'INR Logbook - Data'!L17</f>
        <v>0</v>
      </c>
      <c r="F15" s="37">
        <f>'INR Logbook - Data'!M17</f>
        <v>0</v>
      </c>
    </row>
    <row r="16" spans="1:9" x14ac:dyDescent="0.3">
      <c r="A16" s="49" t="s">
        <v>28</v>
      </c>
      <c r="B16" s="50">
        <f>COUNTIF('INR Logbook - Data'!E1:E5000,"Stroke - stentriever + intracranial aspiration")</f>
        <v>0</v>
      </c>
      <c r="C16" s="3"/>
      <c r="E16" s="36">
        <f>'INR Logbook - Data'!L18</f>
        <v>0</v>
      </c>
      <c r="F16" s="37">
        <f>'INR Logbook - Data'!M18</f>
        <v>0</v>
      </c>
    </row>
    <row r="17" spans="1:6" ht="15.5" thickBot="1" x14ac:dyDescent="0.35">
      <c r="A17" s="49" t="s">
        <v>30</v>
      </c>
      <c r="B17" s="50">
        <f>COUNTIF('INR Logbook - Data'!E1:E5000,"Stroke - other technique (please specify)")</f>
        <v>0</v>
      </c>
      <c r="C17" s="3"/>
      <c r="E17" s="36">
        <f>'INR Logbook - Data'!L19</f>
        <v>0</v>
      </c>
      <c r="F17" s="37">
        <f>'INR Logbook - Data'!M19</f>
        <v>0</v>
      </c>
    </row>
    <row r="18" spans="1:6" ht="15.5" thickBot="1" x14ac:dyDescent="0.35">
      <c r="A18" s="49" t="s">
        <v>31</v>
      </c>
      <c r="B18" s="51">
        <f>COUNTIF('INR Logbook - Data'!E1:E5000,"Stroke - inaccessible")</f>
        <v>0</v>
      </c>
      <c r="C18" s="74">
        <f>SUM(B14:B18)</f>
        <v>0</v>
      </c>
      <c r="E18" s="36">
        <f>'INR Logbook - Data'!L20</f>
        <v>0</v>
      </c>
      <c r="F18" s="37">
        <f>'INR Logbook - Data'!M20</f>
        <v>0</v>
      </c>
    </row>
    <row r="19" spans="1:6" x14ac:dyDescent="0.3">
      <c r="A19" s="55" t="s">
        <v>32</v>
      </c>
      <c r="B19" s="56">
        <f>COUNTIF('INR Logbook - Data'!E1:E5000,"AVM - glue/liquid embolisation")</f>
        <v>0</v>
      </c>
      <c r="C19" s="3"/>
      <c r="E19" s="36">
        <f>'INR Logbook - Data'!L21</f>
        <v>0</v>
      </c>
      <c r="F19" s="37">
        <f>'INR Logbook - Data'!M21</f>
        <v>0</v>
      </c>
    </row>
    <row r="20" spans="1:6" ht="15.5" thickBot="1" x14ac:dyDescent="0.35">
      <c r="A20" s="55" t="s">
        <v>33</v>
      </c>
      <c r="B20" s="56">
        <f>COUNTIF('INR Logbook - Data'!E1:E5000,"AVM - particles")</f>
        <v>0</v>
      </c>
      <c r="C20" s="3"/>
      <c r="E20" s="36">
        <f>'INR Logbook - Data'!L22</f>
        <v>0</v>
      </c>
      <c r="F20" s="37">
        <f>'INR Logbook - Data'!M22</f>
        <v>0</v>
      </c>
    </row>
    <row r="21" spans="1:6" ht="15.5" thickBot="1" x14ac:dyDescent="0.35">
      <c r="A21" s="55" t="s">
        <v>34</v>
      </c>
      <c r="B21" s="57">
        <f>COUNTIF('INR Logbook - Data'!E1:E5000,"AVM - other technique (please specify)")</f>
        <v>0</v>
      </c>
      <c r="C21" s="75">
        <f>SUM(B19:B21)</f>
        <v>0</v>
      </c>
      <c r="E21" s="36">
        <f>'INR Logbook - Data'!L23</f>
        <v>0</v>
      </c>
      <c r="F21" s="37">
        <f>'INR Logbook - Data'!M23</f>
        <v>0</v>
      </c>
    </row>
    <row r="22" spans="1:6" x14ac:dyDescent="0.3">
      <c r="A22" s="58" t="s">
        <v>35</v>
      </c>
      <c r="B22" s="59">
        <f>COUNTIF('INR Logbook - Data'!E1:E5000,"DAVF - transarterial - liquid agent")</f>
        <v>0</v>
      </c>
      <c r="C22" s="3"/>
      <c r="E22" s="36">
        <f>'INR Logbook - Data'!L24</f>
        <v>0</v>
      </c>
      <c r="F22" s="37">
        <f>'INR Logbook - Data'!M24</f>
        <v>0</v>
      </c>
    </row>
    <row r="23" spans="1:6" x14ac:dyDescent="0.3">
      <c r="A23" s="58" t="s">
        <v>36</v>
      </c>
      <c r="B23" s="59">
        <f>COUNTIF('INR Logbook - Data'!E1:E5000,"DAVF - transarterial - particles")</f>
        <v>0</v>
      </c>
      <c r="C23" s="3"/>
      <c r="E23" s="36">
        <f>'INR Logbook - Data'!L25</f>
        <v>0</v>
      </c>
      <c r="F23" s="37">
        <f>'INR Logbook - Data'!M25</f>
        <v>0</v>
      </c>
    </row>
    <row r="24" spans="1:6" x14ac:dyDescent="0.3">
      <c r="A24" s="58" t="s">
        <v>37</v>
      </c>
      <c r="B24" s="59">
        <f>COUNTIF('INR Logbook - Data'!E1:E5000,"DAVF - transarterial - other (please specify)")</f>
        <v>0</v>
      </c>
      <c r="C24" s="3"/>
      <c r="E24" s="36">
        <f>'INR Logbook - Data'!L26</f>
        <v>0</v>
      </c>
      <c r="F24" s="37">
        <f>'INR Logbook - Data'!M26</f>
        <v>0</v>
      </c>
    </row>
    <row r="25" spans="1:6" x14ac:dyDescent="0.3">
      <c r="A25" s="58" t="s">
        <v>38</v>
      </c>
      <c r="B25" s="59">
        <f>COUNTIF('INR Logbook - Data'!E1:E5000,"DAVF - transvenous - liquid agent")</f>
        <v>0</v>
      </c>
      <c r="C25" s="3"/>
      <c r="E25" s="36">
        <f>'INR Logbook - Data'!L27</f>
        <v>0</v>
      </c>
      <c r="F25" s="37">
        <f>'INR Logbook - Data'!M27</f>
        <v>0</v>
      </c>
    </row>
    <row r="26" spans="1:6" ht="15.5" thickBot="1" x14ac:dyDescent="0.35">
      <c r="A26" s="60" t="s">
        <v>3</v>
      </c>
      <c r="B26" s="59">
        <f>COUNTIF('INR Logbook - Data'!E1:E5000,"DAVF - transvenous - coils")</f>
        <v>0</v>
      </c>
      <c r="C26" s="3"/>
      <c r="E26" s="36">
        <f>'INR Logbook - Data'!L28</f>
        <v>0</v>
      </c>
      <c r="F26" s="37">
        <f>'INR Logbook - Data'!M28</f>
        <v>0</v>
      </c>
    </row>
    <row r="27" spans="1:6" ht="15.5" thickBot="1" x14ac:dyDescent="0.35">
      <c r="A27" s="58" t="s">
        <v>39</v>
      </c>
      <c r="B27" s="61">
        <f>COUNTIF('INR Logbook - Data'!E1:E5000,"DAVF - transvenous - other (please specify)")</f>
        <v>0</v>
      </c>
      <c r="C27" s="76">
        <f>SUM(B22:B27)</f>
        <v>0</v>
      </c>
      <c r="E27" s="36">
        <f>'INR Logbook - Data'!L29</f>
        <v>0</v>
      </c>
      <c r="F27" s="37">
        <f>'INR Logbook - Data'!M29</f>
        <v>0</v>
      </c>
    </row>
    <row r="28" spans="1:6" x14ac:dyDescent="0.3">
      <c r="A28" s="62" t="s">
        <v>40</v>
      </c>
      <c r="B28" s="63">
        <f>COUNTIF('INR Logbook - Data'!E1:E5000,"CCF (indirect) - coils")</f>
        <v>0</v>
      </c>
      <c r="C28" s="3"/>
      <c r="E28" s="36">
        <f>'INR Logbook - Data'!L30</f>
        <v>0</v>
      </c>
      <c r="F28" s="37">
        <f>'INR Logbook - Data'!M30</f>
        <v>0</v>
      </c>
    </row>
    <row r="29" spans="1:6" x14ac:dyDescent="0.3">
      <c r="A29" s="62" t="s">
        <v>41</v>
      </c>
      <c r="B29" s="63">
        <f>COUNTIF('INR Logbook - Data'!E1:E5000,"CCF (indirect) - liquid agent")</f>
        <v>0</v>
      </c>
      <c r="C29" s="3"/>
      <c r="E29" s="36">
        <f>'INR Logbook - Data'!L31</f>
        <v>0</v>
      </c>
      <c r="F29" s="37">
        <f>'INR Logbook - Data'!M31</f>
        <v>0</v>
      </c>
    </row>
    <row r="30" spans="1:6" ht="15.5" thickBot="1" x14ac:dyDescent="0.35">
      <c r="A30" s="62" t="s">
        <v>42</v>
      </c>
      <c r="B30" s="63">
        <f>COUNTIF('INR Logbook - Data'!E1:E5000,"CCF (direct) - coils")</f>
        <v>0</v>
      </c>
      <c r="C30" s="3"/>
      <c r="E30" s="36">
        <f>'INR Logbook - Data'!L32</f>
        <v>0</v>
      </c>
      <c r="F30" s="37">
        <f>'INR Logbook - Data'!M32</f>
        <v>0</v>
      </c>
    </row>
    <row r="31" spans="1:6" ht="15.5" thickBot="1" x14ac:dyDescent="0.35">
      <c r="A31" s="62" t="s">
        <v>43</v>
      </c>
      <c r="B31" s="64">
        <f>COUNTIF('INR Logbook - Data'!E1:E5000,"CCF (direct) - other (please specify)")</f>
        <v>0</v>
      </c>
      <c r="C31" s="77">
        <f>SUM(B28:B31)</f>
        <v>0</v>
      </c>
      <c r="E31" s="36">
        <f>'INR Logbook - Data'!L33</f>
        <v>0</v>
      </c>
      <c r="F31" s="37">
        <f>'INR Logbook - Data'!M33</f>
        <v>0</v>
      </c>
    </row>
    <row r="32" spans="1:6" x14ac:dyDescent="0.3">
      <c r="A32" s="65" t="s">
        <v>44</v>
      </c>
      <c r="B32" s="66">
        <f>COUNTIF('INR Logbook - Data'!E1:E5000,"Venous - Sinus manometry")</f>
        <v>0</v>
      </c>
      <c r="C32" s="3"/>
      <c r="E32" s="36">
        <f>'INR Logbook - Data'!L34</f>
        <v>0</v>
      </c>
      <c r="F32" s="37">
        <f>'INR Logbook - Data'!M34</f>
        <v>0</v>
      </c>
    </row>
    <row r="33" spans="1:6" ht="15.5" thickBot="1" x14ac:dyDescent="0.35">
      <c r="A33" s="65" t="s">
        <v>45</v>
      </c>
      <c r="B33" s="66">
        <f>COUNTIF('INR Logbook - Data'!E1:E5000,"Venous - Dural venous stent")</f>
        <v>0</v>
      </c>
      <c r="C33" s="3"/>
      <c r="E33" s="36">
        <f>'INR Logbook - Data'!L35</f>
        <v>0</v>
      </c>
      <c r="F33" s="37">
        <f>'INR Logbook - Data'!M35</f>
        <v>0</v>
      </c>
    </row>
    <row r="34" spans="1:6" ht="15.5" thickBot="1" x14ac:dyDescent="0.35">
      <c r="A34" s="65" t="s">
        <v>46</v>
      </c>
      <c r="B34" s="67">
        <f>COUNTIF('INR Logbook - Data'!E1:E5000,"Venous - Thrombectomy")</f>
        <v>0</v>
      </c>
      <c r="C34" s="78">
        <f>SUM(B32:B34)</f>
        <v>0</v>
      </c>
      <c r="E34" s="36">
        <f>'INR Logbook - Data'!L36</f>
        <v>0</v>
      </c>
      <c r="F34" s="37">
        <f>'INR Logbook - Data'!M36</f>
        <v>0</v>
      </c>
    </row>
    <row r="35" spans="1:6" x14ac:dyDescent="0.3">
      <c r="A35" s="68" t="s">
        <v>47</v>
      </c>
      <c r="B35" s="69">
        <f>COUNTIF('INR Logbook - Data'!E1:E5000,"Other INR - angioplasty - intracranial stenosis")</f>
        <v>0</v>
      </c>
      <c r="C35" s="3"/>
      <c r="E35" s="36">
        <f>'INR Logbook - Data'!L37</f>
        <v>0</v>
      </c>
      <c r="F35" s="37">
        <f>'INR Logbook - Data'!M37</f>
        <v>0</v>
      </c>
    </row>
    <row r="36" spans="1:6" x14ac:dyDescent="0.3">
      <c r="A36" s="68" t="s">
        <v>48</v>
      </c>
      <c r="B36" s="69">
        <f>COUNTIF('INR Logbook - Data'!E1:E5000,"Other INR - angioplasty+stent - intracranial stenosis")</f>
        <v>0</v>
      </c>
      <c r="C36" s="3"/>
      <c r="E36" s="36">
        <f>'INR Logbook - Data'!L38</f>
        <v>0</v>
      </c>
      <c r="F36" s="37">
        <f>'INR Logbook - Data'!M38</f>
        <v>0</v>
      </c>
    </row>
    <row r="37" spans="1:6" x14ac:dyDescent="0.3">
      <c r="A37" s="68" t="s">
        <v>50</v>
      </c>
      <c r="B37" s="69">
        <f>COUNTIF('INR Logbook - Data'!E1:E5000,"Other INR - tumour embolisation (particles)")</f>
        <v>0</v>
      </c>
      <c r="C37" s="3"/>
      <c r="E37" s="36">
        <f>'INR Logbook - Data'!L39</f>
        <v>0</v>
      </c>
      <c r="F37" s="37">
        <f>'INR Logbook - Data'!M39</f>
        <v>0</v>
      </c>
    </row>
    <row r="38" spans="1:6" x14ac:dyDescent="0.3">
      <c r="A38" s="68" t="s">
        <v>51</v>
      </c>
      <c r="B38" s="69">
        <f>COUNTIF('INR Logbook - Data'!E1:E5000,"Other INR - tumour embolisation (liquid agent)")</f>
        <v>0</v>
      </c>
      <c r="C38" s="3"/>
      <c r="E38" s="36">
        <f>'INR Logbook - Data'!L40</f>
        <v>0</v>
      </c>
      <c r="F38" s="37">
        <f>'INR Logbook - Data'!M40</f>
        <v>0</v>
      </c>
    </row>
    <row r="39" spans="1:6" x14ac:dyDescent="0.3">
      <c r="A39" s="68" t="s">
        <v>49</v>
      </c>
      <c r="B39" s="69">
        <f>COUNTIF('INR Logbook - Data'!E1:E5000,"Other INR - carotid stent")</f>
        <v>0</v>
      </c>
      <c r="C39" s="3"/>
      <c r="E39" s="36">
        <f>'INR Logbook - Data'!L41</f>
        <v>0</v>
      </c>
      <c r="F39" s="37">
        <f>'INR Logbook - Data'!M41</f>
        <v>0</v>
      </c>
    </row>
    <row r="40" spans="1:6" x14ac:dyDescent="0.3">
      <c r="A40" s="68" t="s">
        <v>52</v>
      </c>
      <c r="B40" s="69">
        <f>COUNTIF('INR Logbook - Data'!E1:E5000,"Other INR - non-carotid extracranial stent")</f>
        <v>0</v>
      </c>
      <c r="C40" s="3"/>
      <c r="E40" s="36">
        <f>'INR Logbook - Data'!L42</f>
        <v>0</v>
      </c>
      <c r="F40" s="37">
        <f>'INR Logbook - Data'!M42</f>
        <v>0</v>
      </c>
    </row>
    <row r="41" spans="1:6" ht="15.5" thickBot="1" x14ac:dyDescent="0.35">
      <c r="A41" s="68" t="s">
        <v>53</v>
      </c>
      <c r="B41" s="69">
        <f>COUNTIF('INR Logbook - Data'!E1:E5000,"Other INR - head/neck vascular malformation")</f>
        <v>0</v>
      </c>
      <c r="C41" s="3"/>
      <c r="E41" s="36">
        <f>'INR Logbook - Data'!L43</f>
        <v>0</v>
      </c>
      <c r="F41" s="37">
        <f>'INR Logbook - Data'!M43</f>
        <v>0</v>
      </c>
    </row>
    <row r="42" spans="1:6" ht="15.5" thickBot="1" x14ac:dyDescent="0.35">
      <c r="A42" s="70" t="s">
        <v>54</v>
      </c>
      <c r="B42" s="71">
        <f>COUNTIF('INR Logbook - Data'!E1:E5000,"Other INR - please specify")</f>
        <v>0</v>
      </c>
      <c r="C42" s="79">
        <f>SUM(B35:B42)</f>
        <v>0</v>
      </c>
      <c r="E42" s="36">
        <f>'INR Logbook - Data'!L44</f>
        <v>0</v>
      </c>
      <c r="F42" s="37">
        <f>'INR Logbook - Data'!M44</f>
        <v>0</v>
      </c>
    </row>
    <row r="43" spans="1:6" ht="15.5" thickBot="1" x14ac:dyDescent="0.35">
      <c r="A43" s="30" t="s">
        <v>61</v>
      </c>
      <c r="B43" s="31">
        <f>SUM(B2:B42)</f>
        <v>0</v>
      </c>
      <c r="C43" s="3"/>
      <c r="E43" s="36">
        <f>'INR Logbook - Data'!L45</f>
        <v>0</v>
      </c>
      <c r="F43" s="37">
        <f>'INR Logbook - Data'!M45</f>
        <v>0</v>
      </c>
    </row>
  </sheetData>
  <sheetProtection algorithmName="SHA-512" hashValue="9/PwfEAu6SkiJIjLRi7Wk8pJXivzSvPGYPucwcMqzZR3IhW3WR6oiKQKCr3QhU93rR9jxXPBBq/aFPbB+Bvj1w==" saltValue="/dxpnZ9OQUr5u8OWiDZPD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DE0D435D83D4DA7594A0C6B2E8E68" ma:contentTypeVersion="13" ma:contentTypeDescription="Create a new document." ma:contentTypeScope="" ma:versionID="fb4ef6966e9ac6664035c13ef2cd8420">
  <xsd:schema xmlns:xsd="http://www.w3.org/2001/XMLSchema" xmlns:xs="http://www.w3.org/2001/XMLSchema" xmlns:p="http://schemas.microsoft.com/office/2006/metadata/properties" xmlns:ns3="666c992e-c6f0-4c46-ac14-8096361aba2b" xmlns:ns4="63413f6c-42b9-4efe-bf5f-355425737418" targetNamespace="http://schemas.microsoft.com/office/2006/metadata/properties" ma:root="true" ma:fieldsID="ba847870105732397b9da72d3ade8af3" ns3:_="" ns4:_="">
    <xsd:import namespace="666c992e-c6f0-4c46-ac14-8096361aba2b"/>
    <xsd:import namespace="63413f6c-42b9-4efe-bf5f-3554257374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992e-c6f0-4c46-ac14-8096361aba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13f6c-42b9-4efe-bf5f-355425737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03EC1-6714-43EC-93EC-9A94847842AC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666c992e-c6f0-4c46-ac14-8096361aba2b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63413f6c-42b9-4efe-bf5f-35542573741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DA0691-C0B0-4B2E-9CE2-09BD0C7E5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992e-c6f0-4c46-ac14-8096361aba2b"/>
    <ds:schemaRef ds:uri="63413f6c-42b9-4efe-bf5f-355425737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382679-0D85-4234-BE76-9CDB38BB12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INR logbook - information</vt:lpstr>
      <vt:lpstr>INR Logbook - Data</vt:lpstr>
      <vt:lpstr>Review</vt:lpstr>
      <vt:lpstr>CCINR REVIEWER</vt:lpstr>
      <vt:lpstr>INR_procedure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Wenderoth</dc:creator>
  <cp:lastModifiedBy>Vanessa Banda</cp:lastModifiedBy>
  <dcterms:created xsi:type="dcterms:W3CDTF">2016-05-01T02:24:44Z</dcterms:created>
  <dcterms:modified xsi:type="dcterms:W3CDTF">2022-03-30T03:15:41Z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0x010100644DE0D435D83D4DA7594A0C6B2E8E68</vt:lpwstr>
  </property>
  <property fmtid="{D5CDD505-2E9C-101B-9397-08002B2CF9AE}" pid="3" name="MSIP_Label_3c8e2437-0f2a-429c-b85c-c9d83df89fa6_Enabled">
    <vt:lpwstr>True</vt:lpwstr>
  </property>
  <property fmtid="{D5CDD505-2E9C-101B-9397-08002B2CF9AE}" pid="4" name="MSIP_Label_3c8e2437-0f2a-429c-b85c-c9d83df89fa6_SiteId">
    <vt:lpwstr>da57ce17-cb1a-44a1-bff4-d1d6a97779ce</vt:lpwstr>
  </property>
  <property fmtid="{D5CDD505-2E9C-101B-9397-08002B2CF9AE}" pid="5" name="MSIP_Label_3c8e2437-0f2a-429c-b85c-c9d83df89fa6_Ref">
    <vt:lpwstr>https://api.informationprotection.azure.com/api/da57ce17-cb1a-44a1-bff4-d1d6a97779ce</vt:lpwstr>
  </property>
  <property fmtid="{D5CDD505-2E9C-101B-9397-08002B2CF9AE}" pid="6" name="MSIP_Label_3c8e2437-0f2a-429c-b85c-c9d83df89fa6_Owner">
    <vt:lpwstr>Iona.McAulay@ranzcr.edu.au</vt:lpwstr>
  </property>
  <property fmtid="{D5CDD505-2E9C-101B-9397-08002B2CF9AE}" pid="7" name="MSIP_Label_3c8e2437-0f2a-429c-b85c-c9d83df89fa6_SetDate">
    <vt:lpwstr>2019-06-26T11:55:13.6105463+10:00</vt:lpwstr>
  </property>
  <property fmtid="{D5CDD505-2E9C-101B-9397-08002B2CF9AE}" pid="8" name="MSIP_Label_3c8e2437-0f2a-429c-b85c-c9d83df89fa6_Name">
    <vt:lpwstr>General</vt:lpwstr>
  </property>
  <property fmtid="{D5CDD505-2E9C-101B-9397-08002B2CF9AE}" pid="9" name="MSIP_Label_3c8e2437-0f2a-429c-b85c-c9d83df89fa6_Application">
    <vt:lpwstr>Microsoft Azure Information Protection</vt:lpwstr>
  </property>
  <property fmtid="{D5CDD505-2E9C-101B-9397-08002B2CF9AE}" pid="10" name="MSIP_Label_3c8e2437-0f2a-429c-b85c-c9d83df89fa6_Extended_MSFT_Method">
    <vt:lpwstr>Automatic</vt:lpwstr>
  </property>
  <property fmtid="{D5CDD505-2E9C-101B-9397-08002B2CF9AE}" pid="11" name="Sensitivity">
    <vt:lpwstr>General</vt:lpwstr>
  </property>
</Properties>
</file>